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N:\AA UPDATED MASTERS FOR WEBSITE\"/>
    </mc:Choice>
  </mc:AlternateContent>
  <xr:revisionPtr revIDLastSave="0" documentId="13_ncr:1_{D0758E9F-FAB5-4889-9282-145E27C31578}" xr6:coauthVersionLast="47" xr6:coauthVersionMax="47" xr10:uidLastSave="{00000000-0000-0000-0000-000000000000}"/>
  <workbookProtection workbookAlgorithmName="SHA-512" workbookHashValue="RZ/2f6YJ6M+lHIRAZWA/iv0LTR4IzrIcdcsCWo15kTrGGB+Lts2XXw41SekgXiUSvRxjRyXGnsNemxrcCrpkJw==" workbookSaltValue="o2OMtgU4xIsptLcJI+AxWw==" workbookSpinCount="100000" lockStructure="1"/>
  <bookViews>
    <workbookView xWindow="-120" yWindow="-120" windowWidth="29040" windowHeight="16440" activeTab="1" xr2:uid="{5C85A84A-1A73-4B57-8D60-6DC5B4D75EF1}"/>
  </bookViews>
  <sheets>
    <sheet name="WFH Simple" sheetId="1" r:id="rId1"/>
    <sheet name="WFH Actual Cost" sheetId="2" r:id="rId2"/>
    <sheet name="WFH Other Claims" sheetId="3" r:id="rId3"/>
    <sheet name="Summary" sheetId="4" r:id="rId4"/>
  </sheets>
  <definedNames>
    <definedName name="_xlnm.Print_Area" localSheetId="1">'WFH Actual Cost'!$A$1:$G$60,'WFH Actual Cost'!$M$1:$AP$50</definedName>
    <definedName name="_xlnm.Print_Area" localSheetId="2">'WFH Other Claims'!$A$1:$E$57</definedName>
    <definedName name="_xlnm.Print_Area" localSheetId="0">'WFH Simple'!$B$1:$AO$66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2" l="1"/>
  <c r="I10" i="2"/>
  <c r="J10" i="2"/>
  <c r="K10" i="2"/>
  <c r="H11" i="2"/>
  <c r="I11" i="2"/>
  <c r="J11" i="2"/>
  <c r="K11" i="2"/>
  <c r="H12" i="2"/>
  <c r="I12" i="2"/>
  <c r="J12" i="2"/>
  <c r="K12" i="2"/>
  <c r="H13" i="2"/>
  <c r="I13" i="2"/>
  <c r="J13" i="2"/>
  <c r="K13" i="2"/>
  <c r="H14" i="2"/>
  <c r="I14" i="2"/>
  <c r="J14" i="2"/>
  <c r="K14" i="2"/>
  <c r="H15" i="2"/>
  <c r="I15" i="2"/>
  <c r="J15" i="2"/>
  <c r="K15" i="2"/>
  <c r="H16" i="2"/>
  <c r="I16" i="2"/>
  <c r="J16" i="2"/>
  <c r="K16" i="2"/>
  <c r="H17" i="2"/>
  <c r="I17" i="2"/>
  <c r="J17" i="2"/>
  <c r="K17" i="2"/>
  <c r="H18" i="2"/>
  <c r="I18" i="2"/>
  <c r="J18" i="2"/>
  <c r="K18" i="2"/>
  <c r="H19" i="2"/>
  <c r="I19" i="2"/>
  <c r="J19" i="2"/>
  <c r="K19" i="2"/>
  <c r="H20" i="2"/>
  <c r="I20" i="2"/>
  <c r="J20" i="2"/>
  <c r="K20" i="2"/>
  <c r="H21" i="2"/>
  <c r="I21" i="2"/>
  <c r="J21" i="2"/>
  <c r="K21" i="2"/>
  <c r="H22" i="2"/>
  <c r="I22" i="2"/>
  <c r="J22" i="2"/>
  <c r="K22" i="2"/>
  <c r="K9" i="2"/>
  <c r="J9" i="2"/>
  <c r="I9" i="2"/>
  <c r="I24" i="2" s="1"/>
  <c r="H9" i="2"/>
  <c r="AN64" i="1"/>
  <c r="F1" i="4"/>
  <c r="C5" i="1"/>
  <c r="B55" i="4"/>
  <c r="B56" i="4"/>
  <c r="B57" i="4"/>
  <c r="B58" i="4"/>
  <c r="B59" i="4"/>
  <c r="B60" i="4"/>
  <c r="B61" i="4"/>
  <c r="B62" i="4"/>
  <c r="B63" i="4"/>
  <c r="B64" i="4"/>
  <c r="B65" i="4"/>
  <c r="B54" i="4"/>
  <c r="B52" i="4"/>
  <c r="B51" i="4"/>
  <c r="B49" i="4"/>
  <c r="B50" i="4"/>
  <c r="B48" i="4"/>
  <c r="D39" i="4"/>
  <c r="A46" i="4"/>
  <c r="A39" i="4"/>
  <c r="B37" i="4"/>
  <c r="B36" i="4"/>
  <c r="B35" i="4"/>
  <c r="B34" i="4"/>
  <c r="B33" i="4"/>
  <c r="B32" i="4"/>
  <c r="B31" i="4"/>
  <c r="B30" i="4"/>
  <c r="B29" i="4"/>
  <c r="B28" i="4"/>
  <c r="B27" i="4"/>
  <c r="B26" i="4"/>
  <c r="B25" i="4"/>
  <c r="B23" i="4"/>
  <c r="B22" i="4"/>
  <c r="A17" i="4"/>
  <c r="D10" i="4"/>
  <c r="B21" i="4"/>
  <c r="B20" i="4"/>
  <c r="B19" i="4"/>
  <c r="A10" i="4"/>
  <c r="A2" i="4"/>
  <c r="A5" i="4"/>
  <c r="AO67" i="1"/>
  <c r="B6" i="4" s="1"/>
  <c r="AO65" i="1"/>
  <c r="B3" i="4" s="1"/>
  <c r="H2" i="3"/>
  <c r="B2" i="3"/>
  <c r="A22" i="2"/>
  <c r="A21" i="2"/>
  <c r="A20" i="2"/>
  <c r="M68" i="2"/>
  <c r="M67" i="2"/>
  <c r="M66" i="2"/>
  <c r="M65" i="2"/>
  <c r="M63" i="2"/>
  <c r="M62" i="2"/>
  <c r="M61" i="2"/>
  <c r="M60" i="2"/>
  <c r="M47" i="2"/>
  <c r="M46" i="2"/>
  <c r="M45" i="2"/>
  <c r="M44" i="2"/>
  <c r="M43" i="2"/>
  <c r="M42" i="2"/>
  <c r="M35" i="2"/>
  <c r="M41" i="2"/>
  <c r="M40" i="2"/>
  <c r="M39" i="2"/>
  <c r="M38" i="2"/>
  <c r="M32" i="2"/>
  <c r="M37" i="2"/>
  <c r="M36" i="2"/>
  <c r="M34" i="2"/>
  <c r="M33" i="2"/>
  <c r="A26" i="2"/>
  <c r="A25" i="2"/>
  <c r="A24" i="2"/>
  <c r="A23" i="2"/>
  <c r="AQ79" i="2"/>
  <c r="AQ78" i="2"/>
  <c r="M78" i="2"/>
  <c r="AQ77" i="2"/>
  <c r="M77" i="2"/>
  <c r="AQ76" i="2"/>
  <c r="M76" i="2"/>
  <c r="AQ75" i="2"/>
  <c r="M75" i="2"/>
  <c r="M73" i="2"/>
  <c r="M72" i="2"/>
  <c r="M71" i="2"/>
  <c r="M70" i="2"/>
  <c r="M55" i="2"/>
  <c r="M54" i="2"/>
  <c r="M53" i="2"/>
  <c r="M52" i="2"/>
  <c r="M59" i="2"/>
  <c r="M58" i="2"/>
  <c r="M57" i="2"/>
  <c r="M56" i="2"/>
  <c r="M51" i="2"/>
  <c r="M50" i="2"/>
  <c r="M48" i="2"/>
  <c r="M49" i="2"/>
  <c r="M31" i="2"/>
  <c r="M30" i="2"/>
  <c r="M29" i="2"/>
  <c r="M26" i="2"/>
  <c r="M27" i="2"/>
  <c r="M28" i="2"/>
  <c r="M24" i="2"/>
  <c r="M23" i="2"/>
  <c r="M22" i="2"/>
  <c r="M21" i="2"/>
  <c r="M19" i="2"/>
  <c r="M18" i="2"/>
  <c r="M17" i="2"/>
  <c r="M16" i="2"/>
  <c r="M14" i="2"/>
  <c r="M13" i="2"/>
  <c r="M12" i="2"/>
  <c r="M11" i="2"/>
  <c r="J25" i="2" l="1"/>
  <c r="K26" i="2"/>
  <c r="AS77" i="2"/>
  <c r="AS75" i="2"/>
  <c r="AS78" i="2"/>
  <c r="AS79" i="2"/>
  <c r="AS76" i="2"/>
  <c r="M9" i="2" l="1"/>
  <c r="M7" i="2"/>
  <c r="M8" i="2"/>
  <c r="M6" i="2"/>
  <c r="AQ74" i="2"/>
  <c r="AQ73" i="2"/>
  <c r="AQ72" i="2"/>
  <c r="AQ71" i="2"/>
  <c r="AQ70" i="2"/>
  <c r="AQ69" i="2"/>
  <c r="AQ68" i="2"/>
  <c r="AQ67" i="2"/>
  <c r="AQ66" i="2"/>
  <c r="AQ65" i="2"/>
  <c r="AQ64" i="2"/>
  <c r="AQ63" i="2"/>
  <c r="AQ62" i="2"/>
  <c r="AQ61" i="2"/>
  <c r="AQ60" i="2"/>
  <c r="AQ59" i="2"/>
  <c r="AQ58" i="2"/>
  <c r="AQ57" i="2"/>
  <c r="AQ56" i="2"/>
  <c r="AQ55" i="2"/>
  <c r="AQ54" i="2"/>
  <c r="AQ53" i="2"/>
  <c r="G22" i="2" s="1"/>
  <c r="AQ52" i="2"/>
  <c r="AQ51" i="2"/>
  <c r="AQ50" i="2"/>
  <c r="AQ49" i="2"/>
  <c r="AQ48" i="2"/>
  <c r="D20" i="2" s="1"/>
  <c r="AQ47" i="2"/>
  <c r="G19" i="2" s="1"/>
  <c r="AQ46" i="2"/>
  <c r="F19" i="2" s="1"/>
  <c r="AQ45" i="2"/>
  <c r="E19" i="2" s="1"/>
  <c r="AQ44" i="2"/>
  <c r="D19" i="2" s="1"/>
  <c r="AQ43" i="2"/>
  <c r="G9" i="2" s="1"/>
  <c r="AQ42" i="2"/>
  <c r="G11" i="2" s="1"/>
  <c r="AQ41" i="2"/>
  <c r="G10" i="2" s="1"/>
  <c r="AQ40" i="2"/>
  <c r="F9" i="2" s="1"/>
  <c r="AQ39" i="2"/>
  <c r="F11" i="2" s="1"/>
  <c r="AQ38" i="2"/>
  <c r="F10" i="2" s="1"/>
  <c r="AQ37" i="2"/>
  <c r="E9" i="2" s="1"/>
  <c r="AQ36" i="2"/>
  <c r="E11" i="2" s="1"/>
  <c r="AQ35" i="2"/>
  <c r="E10" i="2" s="1"/>
  <c r="AQ34" i="2"/>
  <c r="AQ33" i="2"/>
  <c r="D11" i="2" s="1"/>
  <c r="AQ32" i="2"/>
  <c r="D10" i="2" s="1"/>
  <c r="H23" i="2" s="1"/>
  <c r="B11" i="4" s="1"/>
  <c r="AQ31" i="2"/>
  <c r="AQ30" i="2"/>
  <c r="AQ29" i="2"/>
  <c r="AQ28" i="2"/>
  <c r="AQ27" i="2"/>
  <c r="AQ26" i="2"/>
  <c r="AQ25" i="2"/>
  <c r="AQ24" i="2"/>
  <c r="G16" i="2" s="1"/>
  <c r="AQ23" i="2"/>
  <c r="F16" i="2" s="1"/>
  <c r="AQ22" i="2"/>
  <c r="E16" i="2" s="1"/>
  <c r="AQ21" i="2"/>
  <c r="AQ20" i="2"/>
  <c r="AQ19" i="2"/>
  <c r="G13" i="2" s="1"/>
  <c r="AQ18" i="2"/>
  <c r="F13" i="2" s="1"/>
  <c r="AQ17" i="2"/>
  <c r="E13" i="2" s="1"/>
  <c r="AQ16" i="2"/>
  <c r="AQ15" i="2"/>
  <c r="AQ14" i="2"/>
  <c r="AQ13" i="2"/>
  <c r="AQ12" i="2"/>
  <c r="AQ11" i="2"/>
  <c r="AQ10" i="2"/>
  <c r="AQ9" i="2"/>
  <c r="AQ8" i="2"/>
  <c r="AQ7" i="2"/>
  <c r="AQ6" i="2"/>
  <c r="P5" i="2"/>
  <c r="Q5" i="2" s="1"/>
  <c r="R5" i="2" s="1"/>
  <c r="S5" i="2" s="1"/>
  <c r="T5" i="2" s="1"/>
  <c r="U5" i="2" s="1"/>
  <c r="V5" i="2" s="1"/>
  <c r="W5" i="2" s="1"/>
  <c r="X5" i="2" s="1"/>
  <c r="Y5" i="2" s="1"/>
  <c r="Z5" i="2" s="1"/>
  <c r="AA5" i="2" s="1"/>
  <c r="AB5" i="2" s="1"/>
  <c r="AC5" i="2" s="1"/>
  <c r="AD5" i="2" s="1"/>
  <c r="AE5" i="2" s="1"/>
  <c r="AF5" i="2" s="1"/>
  <c r="AG5" i="2" s="1"/>
  <c r="AH5" i="2" s="1"/>
  <c r="AI5" i="2" s="1"/>
  <c r="AJ5" i="2" s="1"/>
  <c r="AK5" i="2" s="1"/>
  <c r="AL5" i="2" s="1"/>
  <c r="AM5" i="2" s="1"/>
  <c r="AN5" i="2" s="1"/>
  <c r="AO5" i="2" s="1"/>
  <c r="AP5" i="2" s="1"/>
  <c r="F50" i="2"/>
  <c r="F49" i="2"/>
  <c r="F46" i="2"/>
  <c r="F45" i="2"/>
  <c r="A33" i="2"/>
  <c r="A32" i="2"/>
  <c r="A50" i="2"/>
  <c r="A49" i="2"/>
  <c r="A46" i="2"/>
  <c r="A45" i="2"/>
  <c r="A30" i="2"/>
  <c r="A29" i="2"/>
  <c r="G37" i="2"/>
  <c r="G36" i="2"/>
  <c r="A37" i="2"/>
  <c r="A36" i="2"/>
  <c r="A31" i="2"/>
  <c r="E31" i="2"/>
  <c r="A28" i="2"/>
  <c r="J7" i="2"/>
  <c r="H7" i="2"/>
  <c r="F7" i="2"/>
  <c r="D7" i="2"/>
  <c r="AN67" i="1"/>
  <c r="AN68" i="1"/>
  <c r="AO68" i="1" s="1"/>
  <c r="B7" i="4" s="1"/>
  <c r="AN65" i="1"/>
  <c r="AM68" i="1"/>
  <c r="AM67" i="1"/>
  <c r="AM66" i="1"/>
  <c r="AM65" i="1"/>
  <c r="AN63" i="1"/>
  <c r="AN62" i="1"/>
  <c r="AN61" i="1"/>
  <c r="AN59" i="1"/>
  <c r="AN58" i="1"/>
  <c r="AN57" i="1"/>
  <c r="AN66" i="1" s="1"/>
  <c r="AO66" i="1" s="1"/>
  <c r="B4" i="4" s="1"/>
  <c r="AN56" i="1"/>
  <c r="AN54" i="1"/>
  <c r="AN53" i="1"/>
  <c r="AN52" i="1"/>
  <c r="AN51" i="1"/>
  <c r="AN49" i="1"/>
  <c r="AN48" i="1"/>
  <c r="AN47" i="1"/>
  <c r="AN46" i="1"/>
  <c r="AN44" i="1"/>
  <c r="AN43" i="1"/>
  <c r="AN42" i="1"/>
  <c r="AN41" i="1"/>
  <c r="AN39" i="1"/>
  <c r="AN38" i="1"/>
  <c r="AN37" i="1"/>
  <c r="AN36" i="1"/>
  <c r="AN34" i="1"/>
  <c r="AN33" i="1"/>
  <c r="AN32" i="1"/>
  <c r="AN31" i="1"/>
  <c r="AN29" i="1"/>
  <c r="AN28" i="1"/>
  <c r="AN27" i="1"/>
  <c r="AN26" i="1"/>
  <c r="AN24" i="1"/>
  <c r="AN23" i="1"/>
  <c r="AN22" i="1"/>
  <c r="AN21" i="1"/>
  <c r="AN19" i="1"/>
  <c r="AN18" i="1"/>
  <c r="AN17" i="1"/>
  <c r="AN16" i="1"/>
  <c r="AN12" i="1"/>
  <c r="AN13" i="1"/>
  <c r="AN14" i="1"/>
  <c r="B64" i="1"/>
  <c r="B63" i="1"/>
  <c r="B62" i="1"/>
  <c r="B61" i="1"/>
  <c r="B54" i="1"/>
  <c r="B53" i="1"/>
  <c r="B52" i="1"/>
  <c r="B51" i="1"/>
  <c r="B44" i="1"/>
  <c r="B43" i="1"/>
  <c r="B42" i="1"/>
  <c r="B41" i="1"/>
  <c r="B34" i="1"/>
  <c r="B33" i="1"/>
  <c r="B32" i="1"/>
  <c r="B31" i="1"/>
  <c r="B24" i="1"/>
  <c r="B23" i="1"/>
  <c r="B22" i="1"/>
  <c r="B21" i="1"/>
  <c r="B59" i="1"/>
  <c r="B58" i="1"/>
  <c r="B57" i="1"/>
  <c r="B56" i="1"/>
  <c r="B49" i="1"/>
  <c r="B48" i="1"/>
  <c r="B47" i="1"/>
  <c r="B46" i="1"/>
  <c r="B39" i="1"/>
  <c r="B38" i="1"/>
  <c r="B37" i="1"/>
  <c r="B36" i="1"/>
  <c r="B29" i="1"/>
  <c r="B28" i="1"/>
  <c r="B27" i="1"/>
  <c r="B26" i="1"/>
  <c r="B19" i="1"/>
  <c r="B18" i="1"/>
  <c r="B17" i="1"/>
  <c r="B16" i="1"/>
  <c r="AN7" i="1"/>
  <c r="AN8" i="1"/>
  <c r="AN9" i="1"/>
  <c r="B14" i="1"/>
  <c r="B13" i="1"/>
  <c r="B12" i="1"/>
  <c r="B11" i="1"/>
  <c r="B9" i="1"/>
  <c r="B7" i="1"/>
  <c r="B8" i="1"/>
  <c r="B6" i="1"/>
  <c r="K48" i="3"/>
  <c r="K47" i="3"/>
  <c r="K46" i="3"/>
  <c r="K45" i="3"/>
  <c r="K44" i="3"/>
  <c r="K43" i="3"/>
  <c r="K42" i="3"/>
  <c r="K41" i="3"/>
  <c r="B66" i="4" s="1"/>
  <c r="K40" i="3"/>
  <c r="K39" i="3"/>
  <c r="K38" i="3"/>
  <c r="K37" i="3"/>
  <c r="K36" i="3"/>
  <c r="K35" i="3"/>
  <c r="K34" i="3"/>
  <c r="K33" i="3"/>
  <c r="K32" i="3"/>
  <c r="K31" i="3"/>
  <c r="K30" i="3"/>
  <c r="K29" i="3"/>
  <c r="K26" i="3"/>
  <c r="K25" i="3"/>
  <c r="K16" i="3"/>
  <c r="K15" i="3"/>
  <c r="K14" i="3"/>
  <c r="K13" i="3"/>
  <c r="K12" i="3"/>
  <c r="K11" i="3"/>
  <c r="K10" i="3"/>
  <c r="E43" i="2"/>
  <c r="E48" i="3"/>
  <c r="E47" i="3"/>
  <c r="E46" i="3"/>
  <c r="E45" i="3"/>
  <c r="E44" i="3"/>
  <c r="E43" i="3"/>
  <c r="E42" i="3"/>
  <c r="E41" i="3"/>
  <c r="E40" i="3"/>
  <c r="E39" i="3"/>
  <c r="E38" i="3"/>
  <c r="E37" i="3"/>
  <c r="E36" i="3"/>
  <c r="E35" i="3"/>
  <c r="E34" i="3"/>
  <c r="E33" i="3"/>
  <c r="E32" i="3"/>
  <c r="E31" i="3"/>
  <c r="E30" i="3"/>
  <c r="E29" i="3"/>
  <c r="E26" i="3"/>
  <c r="E25" i="3"/>
  <c r="E16" i="3"/>
  <c r="E15" i="3"/>
  <c r="E14" i="3"/>
  <c r="E13" i="3"/>
  <c r="E12" i="3"/>
  <c r="E11" i="3"/>
  <c r="E10" i="3"/>
  <c r="E40" i="2"/>
  <c r="E35" i="2"/>
  <c r="E28" i="2"/>
  <c r="D9" i="3" l="1"/>
  <c r="D8" i="3"/>
  <c r="D9" i="2"/>
  <c r="J6" i="3"/>
  <c r="K6" i="3" s="1"/>
  <c r="D6" i="3"/>
  <c r="D16" i="2"/>
  <c r="J28" i="3"/>
  <c r="K28" i="3" s="1"/>
  <c r="K49" i="3" s="1"/>
  <c r="J27" i="3"/>
  <c r="K27" i="3" s="1"/>
  <c r="D28" i="3"/>
  <c r="D27" i="3"/>
  <c r="J9" i="3"/>
  <c r="K9" i="3" s="1"/>
  <c r="J8" i="3"/>
  <c r="K8" i="3" s="1"/>
  <c r="D13" i="2"/>
  <c r="J7" i="3"/>
  <c r="K7" i="3" s="1"/>
  <c r="D7" i="3"/>
  <c r="E7" i="3" s="1"/>
  <c r="E20" i="2"/>
  <c r="D21" i="2"/>
  <c r="C30" i="2"/>
  <c r="E30" i="2" s="1"/>
  <c r="E12" i="4" s="1"/>
  <c r="C29" i="2"/>
  <c r="E29" i="2" s="1"/>
  <c r="B12" i="4" s="1"/>
  <c r="D22" i="2"/>
  <c r="E21" i="2"/>
  <c r="F20" i="2"/>
  <c r="D15" i="2"/>
  <c r="D12" i="2"/>
  <c r="D14" i="2"/>
  <c r="F21" i="2"/>
  <c r="E22" i="2"/>
  <c r="G20" i="2"/>
  <c r="E15" i="2"/>
  <c r="E12" i="2"/>
  <c r="E14" i="2"/>
  <c r="G21" i="2"/>
  <c r="F22" i="2"/>
  <c r="B46" i="2"/>
  <c r="D46" i="2" s="1"/>
  <c r="E14" i="4" s="1"/>
  <c r="H46" i="2"/>
  <c r="I46" i="2" s="1"/>
  <c r="E43" i="4" s="1"/>
  <c r="H45" i="2"/>
  <c r="I45" i="2" s="1"/>
  <c r="B43" i="4" s="1"/>
  <c r="B45" i="2"/>
  <c r="B50" i="2"/>
  <c r="B49" i="2"/>
  <c r="H50" i="2"/>
  <c r="I50" i="2" s="1"/>
  <c r="E44" i="4" s="1"/>
  <c r="H49" i="2"/>
  <c r="I49" i="2" s="1"/>
  <c r="B44" i="4" s="1"/>
  <c r="F14" i="2"/>
  <c r="F15" i="2"/>
  <c r="F12" i="2"/>
  <c r="C33" i="2"/>
  <c r="E33" i="2" s="1"/>
  <c r="E41" i="4" s="1"/>
  <c r="C32" i="2"/>
  <c r="E32" i="2" s="1"/>
  <c r="B41" i="4" s="1"/>
  <c r="C37" i="2"/>
  <c r="D37" i="2" s="1"/>
  <c r="E13" i="4" s="1"/>
  <c r="C36" i="2"/>
  <c r="D36" i="2" s="1"/>
  <c r="B13" i="4" s="1"/>
  <c r="I37" i="2"/>
  <c r="J37" i="2" s="1"/>
  <c r="E42" i="4" s="1"/>
  <c r="I36" i="2"/>
  <c r="J36" i="2" s="1"/>
  <c r="B42" i="4" s="1"/>
  <c r="G14" i="2"/>
  <c r="G15" i="2"/>
  <c r="G12" i="2"/>
  <c r="E40" i="4" s="1"/>
  <c r="AS72" i="2"/>
  <c r="AS71" i="2"/>
  <c r="AS70" i="2"/>
  <c r="AS73" i="2"/>
  <c r="AS74" i="2"/>
  <c r="E27" i="3"/>
  <c r="D45" i="2"/>
  <c r="B14" i="4" s="1"/>
  <c r="E8" i="3"/>
  <c r="D50" i="2"/>
  <c r="E15" i="4" s="1"/>
  <c r="E9" i="3"/>
  <c r="E28" i="3"/>
  <c r="D49" i="2"/>
  <c r="B15" i="4" s="1"/>
  <c r="E6" i="3"/>
  <c r="K17" i="3"/>
  <c r="B47" i="4" s="1"/>
  <c r="B24" i="4" l="1"/>
  <c r="B40" i="4"/>
  <c r="E11" i="4"/>
  <c r="B53" i="4"/>
  <c r="E17" i="3"/>
  <c r="B18" i="4" s="1"/>
  <c r="E49" i="3"/>
  <c r="AN11" i="1"/>
  <c r="B3" i="1"/>
  <c r="AN6" i="1"/>
  <c r="C30" i="1" l="1"/>
  <c r="D30" i="1" s="1"/>
  <c r="E30" i="1" s="1"/>
  <c r="F30" i="1" s="1"/>
  <c r="G30" i="1" s="1"/>
  <c r="H30" i="1" s="1"/>
  <c r="I30" i="1" s="1"/>
  <c r="J30" i="1" s="1"/>
  <c r="K30" i="1" s="1"/>
  <c r="L30" i="1" s="1"/>
  <c r="M30" i="1" s="1"/>
  <c r="N30" i="1" s="1"/>
  <c r="O30" i="1" s="1"/>
  <c r="P30" i="1" s="1"/>
  <c r="Q30" i="1" s="1"/>
  <c r="R30" i="1" s="1"/>
  <c r="S30" i="1" s="1"/>
  <c r="T30" i="1" s="1"/>
  <c r="U30" i="1" s="1"/>
  <c r="V30" i="1" s="1"/>
  <c r="W30" i="1" s="1"/>
  <c r="X30" i="1" s="1"/>
  <c r="Y30" i="1" s="1"/>
  <c r="Z30" i="1" s="1"/>
  <c r="AA30" i="1" s="1"/>
  <c r="AB30" i="1" s="1"/>
  <c r="AC30" i="1" s="1"/>
  <c r="AD30" i="1" s="1"/>
  <c r="AE30" i="1" s="1"/>
  <c r="AF30" i="1" s="1"/>
  <c r="AG30" i="1" s="1"/>
  <c r="AH30" i="1" s="1"/>
  <c r="AI30" i="1" s="1"/>
  <c r="AJ30" i="1" s="1"/>
  <c r="AK30" i="1" s="1"/>
  <c r="AL30" i="1" s="1"/>
  <c r="AM30" i="1" s="1"/>
  <c r="C25" i="1"/>
  <c r="D25" i="1" s="1"/>
  <c r="E25" i="1" s="1"/>
  <c r="F25" i="1" s="1"/>
  <c r="G25" i="1" s="1"/>
  <c r="H25" i="1" s="1"/>
  <c r="I25" i="1" s="1"/>
  <c r="J25" i="1" s="1"/>
  <c r="K25" i="1" s="1"/>
  <c r="L25" i="1" s="1"/>
  <c r="M25" i="1" s="1"/>
  <c r="N25" i="1" s="1"/>
  <c r="O25" i="1" s="1"/>
  <c r="P25" i="1" s="1"/>
  <c r="Q25" i="1" s="1"/>
  <c r="R25" i="1" s="1"/>
  <c r="S25" i="1" s="1"/>
  <c r="T25" i="1" s="1"/>
  <c r="U25" i="1" s="1"/>
  <c r="V25" i="1" s="1"/>
  <c r="W25" i="1" s="1"/>
  <c r="X25" i="1" s="1"/>
  <c r="Y25" i="1" s="1"/>
  <c r="Z25" i="1" s="1"/>
  <c r="AA25" i="1" s="1"/>
  <c r="AB25" i="1" s="1"/>
  <c r="AC25" i="1" s="1"/>
  <c r="AD25" i="1" s="1"/>
  <c r="AE25" i="1" s="1"/>
  <c r="AF25" i="1" s="1"/>
  <c r="AG25" i="1" s="1"/>
  <c r="AH25" i="1" s="1"/>
  <c r="AI25" i="1" s="1"/>
  <c r="AJ25" i="1" s="1"/>
  <c r="AK25" i="1" s="1"/>
  <c r="AL25" i="1" s="1"/>
  <c r="AM25" i="1" s="1"/>
  <c r="C20" i="1"/>
  <c r="D20" i="1" s="1"/>
  <c r="E20" i="1" s="1"/>
  <c r="F20" i="1" s="1"/>
  <c r="G20" i="1" s="1"/>
  <c r="H20" i="1" s="1"/>
  <c r="I20" i="1" s="1"/>
  <c r="J20" i="1" s="1"/>
  <c r="K20" i="1" s="1"/>
  <c r="L20" i="1" s="1"/>
  <c r="M20" i="1" s="1"/>
  <c r="N20" i="1" s="1"/>
  <c r="O20" i="1" s="1"/>
  <c r="P20" i="1" s="1"/>
  <c r="Q20" i="1" s="1"/>
  <c r="R20" i="1" s="1"/>
  <c r="S20" i="1" s="1"/>
  <c r="T20" i="1" s="1"/>
  <c r="U20" i="1" s="1"/>
  <c r="V20" i="1" s="1"/>
  <c r="W20" i="1" s="1"/>
  <c r="X20" i="1" s="1"/>
  <c r="Y20" i="1" s="1"/>
  <c r="Z20" i="1" s="1"/>
  <c r="AA20" i="1" s="1"/>
  <c r="AB20" i="1" s="1"/>
  <c r="AC20" i="1" s="1"/>
  <c r="AD20" i="1" s="1"/>
  <c r="AE20" i="1" s="1"/>
  <c r="AF20" i="1" s="1"/>
  <c r="AG20" i="1" s="1"/>
  <c r="AH20" i="1" s="1"/>
  <c r="AI20" i="1" s="1"/>
  <c r="AJ20" i="1" s="1"/>
  <c r="AK20" i="1" s="1"/>
  <c r="AL20" i="1" s="1"/>
  <c r="AM20" i="1" s="1"/>
  <c r="C15" i="1"/>
  <c r="D15" i="1" s="1"/>
  <c r="E15" i="1" s="1"/>
  <c r="F15" i="1" s="1"/>
  <c r="G15" i="1" s="1"/>
  <c r="H15" i="1" s="1"/>
  <c r="I15" i="1" s="1"/>
  <c r="J15" i="1" s="1"/>
  <c r="K15" i="1" s="1"/>
  <c r="L15" i="1" s="1"/>
  <c r="M15" i="1" s="1"/>
  <c r="N15" i="1" s="1"/>
  <c r="O15" i="1" s="1"/>
  <c r="P15" i="1" s="1"/>
  <c r="Q15" i="1" s="1"/>
  <c r="R15" i="1" s="1"/>
  <c r="S15" i="1" s="1"/>
  <c r="T15" i="1" s="1"/>
  <c r="U15" i="1" s="1"/>
  <c r="V15" i="1" s="1"/>
  <c r="W15" i="1" s="1"/>
  <c r="X15" i="1" s="1"/>
  <c r="Y15" i="1" s="1"/>
  <c r="Z15" i="1" s="1"/>
  <c r="AA15" i="1" s="1"/>
  <c r="AB15" i="1" s="1"/>
  <c r="AC15" i="1" s="1"/>
  <c r="AD15" i="1" s="1"/>
  <c r="AE15" i="1" s="1"/>
  <c r="AF15" i="1" s="1"/>
  <c r="AG15" i="1" s="1"/>
  <c r="AH15" i="1" s="1"/>
  <c r="AI15" i="1" s="1"/>
  <c r="AJ15" i="1" s="1"/>
  <c r="AK15" i="1" s="1"/>
  <c r="AL15" i="1" s="1"/>
  <c r="AM15" i="1" s="1"/>
  <c r="C10" i="1"/>
  <c r="D10" i="1" s="1"/>
  <c r="E10" i="1" s="1"/>
  <c r="F10" i="1" s="1"/>
  <c r="G10" i="1" s="1"/>
  <c r="H10" i="1" s="1"/>
  <c r="I10" i="1" s="1"/>
  <c r="J10" i="1" s="1"/>
  <c r="K10" i="1" s="1"/>
  <c r="L10" i="1" s="1"/>
  <c r="M10" i="1" s="1"/>
  <c r="N10" i="1" s="1"/>
  <c r="O10" i="1" s="1"/>
  <c r="P10" i="1" s="1"/>
  <c r="Q10" i="1" s="1"/>
  <c r="R10" i="1" s="1"/>
  <c r="S10" i="1" s="1"/>
  <c r="T10" i="1" s="1"/>
  <c r="U10" i="1" s="1"/>
  <c r="V10" i="1" s="1"/>
  <c r="W10" i="1" s="1"/>
  <c r="X10" i="1" s="1"/>
  <c r="Y10" i="1" s="1"/>
  <c r="Z10" i="1" s="1"/>
  <c r="AA10" i="1" s="1"/>
  <c r="AB10" i="1" s="1"/>
  <c r="AC10" i="1" s="1"/>
  <c r="AD10" i="1" s="1"/>
  <c r="AE10" i="1" s="1"/>
  <c r="AF10" i="1" s="1"/>
  <c r="AG10" i="1" s="1"/>
  <c r="AH10" i="1" s="1"/>
  <c r="AI10" i="1" s="1"/>
  <c r="AJ10" i="1" s="1"/>
  <c r="AK10" i="1" s="1"/>
  <c r="AL10" i="1" s="1"/>
  <c r="AM10" i="1" s="1"/>
  <c r="D5" i="1"/>
  <c r="E5" i="1" s="1"/>
  <c r="F5" i="1" s="1"/>
  <c r="G5" i="1" s="1"/>
  <c r="H5" i="1" s="1"/>
  <c r="I5" i="1" s="1"/>
  <c r="J5" i="1" s="1"/>
  <c r="K5" i="1" s="1"/>
  <c r="L5" i="1" s="1"/>
  <c r="M5" i="1" s="1"/>
  <c r="N5" i="1" s="1"/>
  <c r="O5" i="1" s="1"/>
  <c r="P5" i="1" s="1"/>
  <c r="Q5" i="1" s="1"/>
  <c r="R5" i="1" s="1"/>
  <c r="S5" i="1" s="1"/>
  <c r="T5" i="1" s="1"/>
  <c r="U5" i="1" s="1"/>
  <c r="V5" i="1" s="1"/>
  <c r="W5" i="1" s="1"/>
  <c r="X5" i="1" s="1"/>
  <c r="Y5" i="1" s="1"/>
  <c r="Z5" i="1" s="1"/>
  <c r="AA5" i="1" s="1"/>
  <c r="AB5" i="1" s="1"/>
  <c r="AC5" i="1" s="1"/>
  <c r="AD5" i="1" s="1"/>
  <c r="AE5" i="1" s="1"/>
  <c r="AF5" i="1" s="1"/>
  <c r="AG5" i="1" s="1"/>
  <c r="AH5" i="1" s="1"/>
  <c r="AI5" i="1" s="1"/>
  <c r="AJ5" i="1" s="1"/>
  <c r="AK5" i="1" s="1"/>
  <c r="AL5" i="1" s="1"/>
  <c r="AM5" i="1" s="1"/>
  <c r="C35" i="1"/>
  <c r="D35" i="1" s="1"/>
  <c r="E35" i="1" s="1"/>
  <c r="F35" i="1" s="1"/>
  <c r="G35" i="1" s="1"/>
  <c r="H35" i="1" s="1"/>
  <c r="I35" i="1" s="1"/>
  <c r="J35" i="1" s="1"/>
  <c r="K35" i="1" s="1"/>
  <c r="L35" i="1" s="1"/>
  <c r="M35" i="1" s="1"/>
  <c r="N35" i="1" s="1"/>
  <c r="O35" i="1" s="1"/>
  <c r="P35" i="1" s="1"/>
  <c r="Q35" i="1" s="1"/>
  <c r="R35" i="1" s="1"/>
  <c r="S35" i="1" s="1"/>
  <c r="T35" i="1" s="1"/>
  <c r="U35" i="1" s="1"/>
  <c r="V35" i="1" s="1"/>
  <c r="W35" i="1" s="1"/>
  <c r="X35" i="1" s="1"/>
  <c r="Y35" i="1" s="1"/>
  <c r="Z35" i="1" s="1"/>
  <c r="AA35" i="1" s="1"/>
  <c r="AB35" i="1" s="1"/>
  <c r="AC35" i="1" s="1"/>
  <c r="AD35" i="1" s="1"/>
  <c r="AE35" i="1" s="1"/>
  <c r="AF35" i="1" s="1"/>
  <c r="AG35" i="1" s="1"/>
  <c r="AH35" i="1" s="1"/>
  <c r="AI35" i="1" s="1"/>
  <c r="AJ35" i="1" s="1"/>
  <c r="AK35" i="1" s="1"/>
  <c r="AL35" i="1" s="1"/>
  <c r="AM35" i="1" s="1"/>
  <c r="C60" i="1"/>
  <c r="D60" i="1" s="1"/>
  <c r="E60" i="1" s="1"/>
  <c r="F60" i="1" s="1"/>
  <c r="G60" i="1" s="1"/>
  <c r="H60" i="1" s="1"/>
  <c r="I60" i="1" s="1"/>
  <c r="J60" i="1" s="1"/>
  <c r="K60" i="1" s="1"/>
  <c r="L60" i="1" s="1"/>
  <c r="M60" i="1" s="1"/>
  <c r="N60" i="1" s="1"/>
  <c r="O60" i="1" s="1"/>
  <c r="P60" i="1" s="1"/>
  <c r="Q60" i="1" s="1"/>
  <c r="R60" i="1" s="1"/>
  <c r="S60" i="1" s="1"/>
  <c r="T60" i="1" s="1"/>
  <c r="U60" i="1" s="1"/>
  <c r="V60" i="1" s="1"/>
  <c r="W60" i="1" s="1"/>
  <c r="X60" i="1" s="1"/>
  <c r="Y60" i="1" s="1"/>
  <c r="Z60" i="1" s="1"/>
  <c r="AA60" i="1" s="1"/>
  <c r="AB60" i="1" s="1"/>
  <c r="AC60" i="1" s="1"/>
  <c r="AD60" i="1" s="1"/>
  <c r="AE60" i="1" s="1"/>
  <c r="AF60" i="1" s="1"/>
  <c r="AG60" i="1" s="1"/>
  <c r="AH60" i="1" s="1"/>
  <c r="AI60" i="1" s="1"/>
  <c r="AJ60" i="1" s="1"/>
  <c r="AK60" i="1" s="1"/>
  <c r="AL60" i="1" s="1"/>
  <c r="AM60" i="1" s="1"/>
  <c r="C55" i="1"/>
  <c r="D55" i="1" s="1"/>
  <c r="E55" i="1" s="1"/>
  <c r="F55" i="1" s="1"/>
  <c r="G55" i="1" s="1"/>
  <c r="H55" i="1" s="1"/>
  <c r="C50" i="1"/>
  <c r="D50" i="1" s="1"/>
  <c r="E50" i="1" s="1"/>
  <c r="F50" i="1" s="1"/>
  <c r="G50" i="1" s="1"/>
  <c r="H50" i="1" s="1"/>
  <c r="I50" i="1" s="1"/>
  <c r="J50" i="1" s="1"/>
  <c r="K50" i="1" s="1"/>
  <c r="L50" i="1" s="1"/>
  <c r="M50" i="1" s="1"/>
  <c r="N50" i="1" s="1"/>
  <c r="O50" i="1" s="1"/>
  <c r="P50" i="1" s="1"/>
  <c r="Q50" i="1" s="1"/>
  <c r="R50" i="1" s="1"/>
  <c r="S50" i="1" s="1"/>
  <c r="T50" i="1" s="1"/>
  <c r="U50" i="1" s="1"/>
  <c r="V50" i="1" s="1"/>
  <c r="W50" i="1" s="1"/>
  <c r="X50" i="1" s="1"/>
  <c r="Y50" i="1" s="1"/>
  <c r="Z50" i="1" s="1"/>
  <c r="AA50" i="1" s="1"/>
  <c r="AB50" i="1" s="1"/>
  <c r="AC50" i="1" s="1"/>
  <c r="AD50" i="1" s="1"/>
  <c r="AE50" i="1" s="1"/>
  <c r="AF50" i="1" s="1"/>
  <c r="AG50" i="1" s="1"/>
  <c r="AH50" i="1" s="1"/>
  <c r="AI50" i="1" s="1"/>
  <c r="AJ50" i="1" s="1"/>
  <c r="AK50" i="1" s="1"/>
  <c r="AL50" i="1" s="1"/>
  <c r="AM50" i="1" s="1"/>
  <c r="C45" i="1"/>
  <c r="D45" i="1" s="1"/>
  <c r="E45" i="1" s="1"/>
  <c r="F45" i="1" s="1"/>
  <c r="G45" i="1" s="1"/>
  <c r="H45" i="1" s="1"/>
  <c r="I45" i="1" s="1"/>
  <c r="J45" i="1" s="1"/>
  <c r="K45" i="1" s="1"/>
  <c r="L45" i="1" s="1"/>
  <c r="M45" i="1" s="1"/>
  <c r="N45" i="1" s="1"/>
  <c r="O45" i="1" s="1"/>
  <c r="P45" i="1" s="1"/>
  <c r="Q45" i="1" s="1"/>
  <c r="R45" i="1" s="1"/>
  <c r="S45" i="1" s="1"/>
  <c r="T45" i="1" s="1"/>
  <c r="U45" i="1" s="1"/>
  <c r="V45" i="1" s="1"/>
  <c r="W45" i="1" s="1"/>
  <c r="X45" i="1" s="1"/>
  <c r="Y45" i="1" s="1"/>
  <c r="Z45" i="1" s="1"/>
  <c r="AA45" i="1" s="1"/>
  <c r="AB45" i="1" s="1"/>
  <c r="AC45" i="1" s="1"/>
  <c r="AD45" i="1" s="1"/>
  <c r="AE45" i="1" s="1"/>
  <c r="AF45" i="1" s="1"/>
  <c r="AG45" i="1" s="1"/>
  <c r="AH45" i="1" s="1"/>
  <c r="AI45" i="1" s="1"/>
  <c r="AJ45" i="1" s="1"/>
  <c r="AK45" i="1" s="1"/>
  <c r="AL45" i="1" s="1"/>
  <c r="AM45" i="1" s="1"/>
  <c r="C40" i="1"/>
  <c r="D40" i="1" s="1"/>
  <c r="E40" i="1" s="1"/>
  <c r="F40" i="1" s="1"/>
  <c r="G40" i="1" s="1"/>
  <c r="H40" i="1" s="1"/>
  <c r="I40" i="1" s="1"/>
  <c r="J40" i="1" s="1"/>
  <c r="K40" i="1" s="1"/>
  <c r="L40" i="1" s="1"/>
  <c r="M40" i="1" s="1"/>
  <c r="N40" i="1" s="1"/>
  <c r="O40" i="1" s="1"/>
  <c r="P40" i="1" s="1"/>
  <c r="Q40" i="1" s="1"/>
  <c r="R40" i="1" s="1"/>
  <c r="S40" i="1" s="1"/>
  <c r="T40" i="1" s="1"/>
  <c r="U40" i="1" s="1"/>
  <c r="V40" i="1" s="1"/>
  <c r="W40" i="1" s="1"/>
  <c r="X40" i="1" s="1"/>
  <c r="Y40" i="1" s="1"/>
  <c r="Z40" i="1" s="1"/>
  <c r="AA40" i="1" s="1"/>
  <c r="AB40" i="1" s="1"/>
  <c r="AC40" i="1" s="1"/>
  <c r="AD40" i="1" s="1"/>
  <c r="AE40" i="1" s="1"/>
  <c r="AF40" i="1" s="1"/>
  <c r="AG40" i="1" s="1"/>
  <c r="AH40" i="1" s="1"/>
  <c r="AI40" i="1" s="1"/>
  <c r="AJ40" i="1" s="1"/>
  <c r="AK40" i="1" s="1"/>
  <c r="AL40" i="1" s="1"/>
  <c r="AM40" i="1" s="1"/>
  <c r="I55" i="1" l="1"/>
  <c r="J55" i="1" s="1"/>
  <c r="K55" i="1" s="1"/>
  <c r="L55" i="1" s="1"/>
  <c r="M55" i="1" s="1"/>
  <c r="N55" i="1" s="1"/>
  <c r="O55" i="1" s="1"/>
  <c r="P55" i="1" s="1"/>
  <c r="Q55" i="1" s="1"/>
  <c r="R55" i="1" s="1"/>
  <c r="S55" i="1" s="1"/>
  <c r="T55" i="1" s="1"/>
  <c r="U55" i="1" s="1"/>
  <c r="V55" i="1" s="1"/>
  <c r="W55" i="1" s="1"/>
  <c r="X55" i="1" s="1"/>
  <c r="Y55" i="1" s="1"/>
  <c r="Z55" i="1" s="1"/>
  <c r="AA55" i="1" s="1"/>
  <c r="AB55" i="1" s="1"/>
  <c r="AC55" i="1" s="1"/>
  <c r="AD55" i="1" s="1"/>
  <c r="AE55" i="1" s="1"/>
  <c r="AF55" i="1" s="1"/>
  <c r="AG55" i="1" s="1"/>
  <c r="AH55" i="1" s="1"/>
  <c r="AI55" i="1" s="1"/>
  <c r="AJ55" i="1" s="1"/>
  <c r="AK55" i="1" s="1"/>
  <c r="AL55" i="1" s="1"/>
  <c r="AM5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FST User</author>
    <author>Tristan Briers</author>
  </authors>
  <commentList>
    <comment ref="B8" authorId="0" shapeId="0" xr:uid="{0CD56DBA-6B43-413A-AFCD-2DE13E338E97}">
      <text>
        <r>
          <rPr>
            <sz val="9"/>
            <color indexed="81"/>
            <rFont val="Tahoma"/>
            <family val="2"/>
          </rPr>
          <t>Can usually be found on the unit's power supply or Manufacture's Website</t>
        </r>
      </text>
    </comment>
    <comment ref="C8" authorId="0" shapeId="0" xr:uid="{0BFDFF0D-69BE-4BFC-B2AC-F4097707FCC1}">
      <text>
        <r>
          <rPr>
            <sz val="9"/>
            <color indexed="81"/>
            <rFont val="Tahoma"/>
            <family val="2"/>
          </rPr>
          <t>The kW rate from you Electrical provider.  Record in dollars (so 24.9c becomes 0.249)
Prefilled with Aurora Tarif 31/41 rates on 9/2/23</t>
        </r>
      </text>
    </comment>
    <comment ref="A9" authorId="0" shapeId="0" xr:uid="{A5DEAB21-42AD-4E5B-954D-A457689D1E71}">
      <text>
        <r>
          <rPr>
            <sz val="9"/>
            <color indexed="81"/>
            <rFont val="Tahoma"/>
            <family val="2"/>
          </rPr>
          <t>Heat Pumps are usually on a different Tarif, double check kW rate.
If single system covers whole house, apportioning will be required.</t>
        </r>
      </text>
    </comment>
    <comment ref="A10" authorId="0" shapeId="0" xr:uid="{772A9FA3-0B33-4FD9-ACCF-AED66AEF94AC}">
      <text>
        <r>
          <rPr>
            <sz val="9"/>
            <color indexed="81"/>
            <rFont val="Tahoma"/>
            <family val="2"/>
          </rPr>
          <t>Heat Pumps are usually on a different Tarif, double check kW rate.
If single system covers whole house, apportioning will be required.</t>
        </r>
      </text>
    </comment>
    <comment ref="A16" authorId="1" shapeId="0" xr:uid="{53DBA6AE-A7A6-4AFF-AD29-D3BA2C82A9F6}">
      <text>
        <r>
          <rPr>
            <sz val="9"/>
            <color indexed="81"/>
            <rFont val="Tahoma"/>
            <family val="2"/>
          </rPr>
          <t>Formula assumes an average of 3 prints per minute</t>
        </r>
      </text>
    </comment>
    <comment ref="A17" authorId="0" shapeId="0" xr:uid="{AA861C4C-58D3-452D-86FB-467FEA81BB1B}">
      <text>
        <r>
          <rPr>
            <sz val="9"/>
            <color indexed="81"/>
            <rFont val="Tahoma"/>
            <family val="2"/>
          </rPr>
          <t>USB Powered scanners draw roughly 0.000032kW</t>
        </r>
      </text>
    </comment>
    <comment ref="M26" authorId="1" shapeId="0" xr:uid="{6DE7F29A-3727-41FD-8B2C-D7851097D88A}">
      <text>
        <r>
          <rPr>
            <sz val="9"/>
            <color indexed="81"/>
            <rFont val="Tahoma"/>
            <family val="2"/>
          </rPr>
          <t>A "use" is any time you pick up the phone to use for any purpose.</t>
        </r>
      </text>
    </comment>
    <comment ref="M27" authorId="1" shapeId="0" xr:uid="{C93AC2B2-286E-4826-A88F-C738C2D3E432}">
      <text>
        <r>
          <rPr>
            <sz val="9"/>
            <color indexed="81"/>
            <rFont val="Tahoma"/>
            <family val="2"/>
          </rPr>
          <t>A "use" is any time you pick up the phone to use for any purpose.</t>
        </r>
      </text>
    </comment>
    <comment ref="M28" authorId="1" shapeId="0" xr:uid="{D820196F-7D88-42B4-9CB1-51EE736D6591}">
      <text>
        <r>
          <rPr>
            <sz val="9"/>
            <color indexed="81"/>
            <rFont val="Tahoma"/>
            <family val="2"/>
          </rPr>
          <t>A "use" is any time you pick up the phone to use for any purpose.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Tristan Briers</author>
  </authors>
  <commentList>
    <comment ref="B2" authorId="0" shapeId="0" xr:uid="{C81E872D-FD5C-4E6D-A924-E5B90D12BECF}">
      <text>
        <r>
          <rPr>
            <sz val="9"/>
            <color indexed="81"/>
            <rFont val="Tahoma"/>
            <family val="2"/>
          </rPr>
          <t>Name set on Actual Cost sheet</t>
        </r>
      </text>
    </comment>
    <comment ref="H2" authorId="0" shapeId="0" xr:uid="{8B234884-CF7C-4DD2-88F1-336B7FF8A0A5}">
      <text>
        <r>
          <rPr>
            <sz val="9"/>
            <color indexed="81"/>
            <rFont val="Tahoma"/>
            <family val="2"/>
          </rPr>
          <t>Name set on Actual Cost sheet</t>
        </r>
      </text>
    </comment>
    <comment ref="D6" authorId="0" shapeId="0" xr:uid="{3170A15A-4770-42E4-BBED-424B46C71263}">
      <text>
        <r>
          <rPr>
            <sz val="9"/>
            <color indexed="81"/>
            <rFont val="Tahoma"/>
            <family val="2"/>
          </rPr>
          <t>Percentage Based off Computer Usage on Actual Costs sheet</t>
        </r>
      </text>
    </comment>
    <comment ref="J6" authorId="0" shapeId="0" xr:uid="{E491FCDC-24BA-4268-A2EB-FE1F386621D8}">
      <text>
        <r>
          <rPr>
            <sz val="9"/>
            <color indexed="81"/>
            <rFont val="Tahoma"/>
            <family val="2"/>
          </rPr>
          <t>Percentage Based off Computer Usage on Actual Costs sheet</t>
        </r>
      </text>
    </comment>
    <comment ref="D7" authorId="0" shapeId="0" xr:uid="{6C72D17E-53D6-49E1-94A3-994E68E9A70F}">
      <text>
        <r>
          <rPr>
            <sz val="9"/>
            <color indexed="81"/>
            <rFont val="Tahoma"/>
            <family val="2"/>
          </rPr>
          <t>Percentage based off Laptop Use on Actual Costs Page</t>
        </r>
      </text>
    </comment>
    <comment ref="J7" authorId="0" shapeId="0" xr:uid="{EA5CD969-2AF8-4491-A1AA-6968500C8226}">
      <text>
        <r>
          <rPr>
            <sz val="9"/>
            <color indexed="81"/>
            <rFont val="Tahoma"/>
            <family val="2"/>
          </rPr>
          <t>Percentage based off Laptop Use on Actual Costs Page</t>
        </r>
      </text>
    </comment>
    <comment ref="D8" authorId="0" shapeId="0" xr:uid="{290159A5-DD32-4220-B336-6972069E4071}">
      <text>
        <r>
          <rPr>
            <sz val="9"/>
            <color indexed="81"/>
            <rFont val="Tahoma"/>
            <family val="2"/>
          </rPr>
          <t>Percentage based on Mobile Uses on Actual Costs sheet</t>
        </r>
      </text>
    </comment>
    <comment ref="J8" authorId="0" shapeId="0" xr:uid="{ED371FD0-5466-4BA5-96C1-5597FCA33544}">
      <text>
        <r>
          <rPr>
            <sz val="9"/>
            <color indexed="81"/>
            <rFont val="Tahoma"/>
            <family val="2"/>
          </rPr>
          <t>Percentage based on Mobile Uses on Actual Costs sheet</t>
        </r>
      </text>
    </comment>
    <comment ref="D9" authorId="0" shapeId="0" xr:uid="{C3C54A0A-70D2-428D-A15D-60A9C64A9E57}">
      <text>
        <r>
          <rPr>
            <sz val="9"/>
            <color indexed="81"/>
            <rFont val="Tahoma"/>
            <family val="2"/>
          </rPr>
          <t>Percentage based on Mobile Uses on Actual Costs sheet</t>
        </r>
      </text>
    </comment>
    <comment ref="J9" authorId="0" shapeId="0" xr:uid="{EE6617E2-C53B-425B-AE55-F86CD935DC22}">
      <text>
        <r>
          <rPr>
            <sz val="9"/>
            <color indexed="81"/>
            <rFont val="Tahoma"/>
            <family val="2"/>
          </rPr>
          <t>Percentage based on Mobile Uses on Actual Costs sheet</t>
        </r>
      </text>
    </comment>
    <comment ref="D27" authorId="0" shapeId="0" xr:uid="{76318649-C191-4D73-8FE7-8D4554CB52B9}">
      <text>
        <r>
          <rPr>
            <sz val="9"/>
            <color indexed="81"/>
            <rFont val="Tahoma"/>
            <family val="2"/>
          </rPr>
          <t>Percentage based on Printer Use on Actual Costs sheet</t>
        </r>
      </text>
    </comment>
    <comment ref="J27" authorId="0" shapeId="0" xr:uid="{D1EF912B-A0EC-4644-BD53-B07EBEAA6F93}">
      <text>
        <r>
          <rPr>
            <sz val="9"/>
            <color indexed="81"/>
            <rFont val="Tahoma"/>
            <family val="2"/>
          </rPr>
          <t>Percentage based on Printer Use on Actual Costs sheet</t>
        </r>
      </text>
    </comment>
    <comment ref="D28" authorId="0" shapeId="0" xr:uid="{AD6E881A-5820-4B44-9468-BE994CD31ACB}">
      <text>
        <r>
          <rPr>
            <sz val="9"/>
            <color indexed="81"/>
            <rFont val="Tahoma"/>
            <family val="2"/>
          </rPr>
          <t>Percentage based on Printer Use on Actual Costs sheet</t>
        </r>
      </text>
    </comment>
    <comment ref="J28" authorId="0" shapeId="0" xr:uid="{95780C3C-0A2B-43AB-8C62-AC0CF2BB2987}">
      <text>
        <r>
          <rPr>
            <sz val="9"/>
            <color indexed="81"/>
            <rFont val="Tahoma"/>
            <family val="2"/>
          </rPr>
          <t>Percentage based on Printer Use on Actual Costs sheet</t>
        </r>
      </text>
    </comment>
  </commentList>
</comments>
</file>

<file path=xl/sharedStrings.xml><?xml version="1.0" encoding="utf-8"?>
<sst xmlns="http://schemas.openxmlformats.org/spreadsheetml/2006/main" count="288" uniqueCount="138">
  <si>
    <t>January</t>
  </si>
  <si>
    <t>February</t>
  </si>
  <si>
    <t>March</t>
  </si>
  <si>
    <t>April</t>
  </si>
  <si>
    <t>May</t>
  </si>
  <si>
    <t>June</t>
  </si>
  <si>
    <t>July</t>
  </si>
  <si>
    <t>August</t>
  </si>
  <si>
    <t>September</t>
  </si>
  <si>
    <t>October</t>
  </si>
  <si>
    <t>November</t>
  </si>
  <si>
    <t>December</t>
  </si>
  <si>
    <t>Monday</t>
  </si>
  <si>
    <t>Tuesday</t>
  </si>
  <si>
    <t>Wednesday</t>
  </si>
  <si>
    <t>Thursday</t>
  </si>
  <si>
    <t>Friday</t>
  </si>
  <si>
    <t>Saturday</t>
  </si>
  <si>
    <t>Sunday</t>
  </si>
  <si>
    <t>2024</t>
  </si>
  <si>
    <t>Work Hours</t>
  </si>
  <si>
    <t>Study Hours</t>
  </si>
  <si>
    <t>Name:</t>
  </si>
  <si>
    <t>WORKING FROM HOME</t>
  </si>
  <si>
    <t>Actual Cost Worksheet</t>
  </si>
  <si>
    <t>Electrical Goods</t>
  </si>
  <si>
    <t>Item</t>
  </si>
  <si>
    <t>Kilowatts Rating</t>
  </si>
  <si>
    <t>kW Rate</t>
  </si>
  <si>
    <t>Claim</t>
  </si>
  <si>
    <t>Computer (Desktop)</t>
  </si>
  <si>
    <t>Laptop</t>
  </si>
  <si>
    <t>Printer</t>
  </si>
  <si>
    <t>Scanner</t>
  </si>
  <si>
    <t>UPS</t>
  </si>
  <si>
    <t>Lights</t>
  </si>
  <si>
    <t>Total</t>
  </si>
  <si>
    <t>/per month</t>
  </si>
  <si>
    <t>Internet Plan</t>
  </si>
  <si>
    <t>Gas Heating</t>
  </si>
  <si>
    <t>per 8.5kg Gas Bottle replacement</t>
  </si>
  <si>
    <t>Number of Gas Bottles refills</t>
  </si>
  <si>
    <t>per 45kg Gas Bottle refill</t>
  </si>
  <si>
    <t>Bottle Rent (Yearly)</t>
  </si>
  <si>
    <t>Number of bottles</t>
  </si>
  <si>
    <t>Metered Gas Bill (Whole Year)</t>
  </si>
  <si>
    <t>Wood Heating</t>
  </si>
  <si>
    <t>Please note the all receipts and hours documentation for claims will need to be kept for a MINIMUM of five years, possibly longer if claims are carried forward onto future returns.  It is the Client's responsibility to retain this information and produce it if the ATO requests evidence.</t>
  </si>
  <si>
    <t>Date:</t>
  </si>
  <si>
    <t>Signed:</t>
  </si>
  <si>
    <t>Totals</t>
  </si>
  <si>
    <t>Private internet use</t>
  </si>
  <si>
    <t>Work Claim</t>
  </si>
  <si>
    <t>Study Claim</t>
  </si>
  <si>
    <t>Purchases For Home Office</t>
  </si>
  <si>
    <t>Client Name:</t>
  </si>
  <si>
    <t>Only items over $300 require dates.</t>
  </si>
  <si>
    <t>New Office Equipment Purchases</t>
  </si>
  <si>
    <t>Date</t>
  </si>
  <si>
    <t>Cost</t>
  </si>
  <si>
    <t>% Private Use</t>
  </si>
  <si>
    <t>New Mobile Phone</t>
  </si>
  <si>
    <t>Mobile Accessories (Cables etc)</t>
  </si>
  <si>
    <t>Software</t>
  </si>
  <si>
    <t>Union  Fees</t>
  </si>
  <si>
    <t>Short Term Parking (Not related to commute)</t>
  </si>
  <si>
    <t>Supplies (Stationary, Printer Ink, Paper etc)</t>
  </si>
  <si>
    <t>Publications</t>
  </si>
  <si>
    <t>Printer Paper</t>
  </si>
  <si>
    <t>Printer Ink</t>
  </si>
  <si>
    <t>Clothing - Uniform</t>
  </si>
  <si>
    <t>Clothing - Protective</t>
  </si>
  <si>
    <t>Seminars/Workshops</t>
  </si>
  <si>
    <t>Travel - Airfares</t>
  </si>
  <si>
    <t>Travel - Registration</t>
  </si>
  <si>
    <t>Travel - Ground Travel</t>
  </si>
  <si>
    <t>Travel - Meals</t>
  </si>
  <si>
    <t>Sunglasses/Hat</t>
  </si>
  <si>
    <t>Sunscreen</t>
  </si>
  <si>
    <t>Professional Registration</t>
  </si>
  <si>
    <t>Police Check and WWVP</t>
  </si>
  <si>
    <t>Monitor 1</t>
  </si>
  <si>
    <t>Monitor 2</t>
  </si>
  <si>
    <t>Plug In Heater</t>
  </si>
  <si>
    <t>Heat Pump Heating</t>
  </si>
  <si>
    <t>Heap Pump Cooling</t>
  </si>
  <si>
    <t>Desktop Computer</t>
  </si>
  <si>
    <t>Laptop Computer</t>
  </si>
  <si>
    <t>Total Wood Bill for Year</t>
  </si>
  <si>
    <t>Stationery</t>
  </si>
  <si>
    <t>Travel - Accommodation</t>
  </si>
  <si>
    <t>Kilometres for Work (Not commuting)</t>
  </si>
  <si>
    <t>User 1</t>
  </si>
  <si>
    <t>User 2</t>
  </si>
  <si>
    <t>Private desktop computer use</t>
  </si>
  <si>
    <t>Private laptop computer use</t>
  </si>
  <si>
    <t xml:space="preserve">Private printing pages </t>
  </si>
  <si>
    <t>Item Name</t>
  </si>
  <si>
    <t>Work % =</t>
  </si>
  <si>
    <t>Study % =</t>
  </si>
  <si>
    <t>Private % =</t>
  </si>
  <si>
    <t>Private use of:</t>
  </si>
  <si>
    <t>Private gas heating use</t>
  </si>
  <si>
    <t>Private wood heating use</t>
  </si>
  <si>
    <t>Enter names above.  Red tringles in corners of cells indicate notes, hover over to read.</t>
  </si>
  <si>
    <t>Year Rate:</t>
  </si>
  <si>
    <t>Work Claim:</t>
  </si>
  <si>
    <t>Study Claim:</t>
  </si>
  <si>
    <t>Mobile Claim:</t>
  </si>
  <si>
    <t>Internet Claim:</t>
  </si>
  <si>
    <t>Gas Claim:</t>
  </si>
  <si>
    <t>Wood Claim:</t>
  </si>
  <si>
    <t>Equipment:</t>
  </si>
  <si>
    <t>Unions:</t>
  </si>
  <si>
    <t>Parking:</t>
  </si>
  <si>
    <t>Actual Costs Claim Summary</t>
  </si>
  <si>
    <t>Simple Claim Summary</t>
  </si>
  <si>
    <t>Publications:</t>
  </si>
  <si>
    <t>Printing:</t>
  </si>
  <si>
    <t>Clothing - Uniform:</t>
  </si>
  <si>
    <t>Clothing - Protective:</t>
  </si>
  <si>
    <t>Seminars/Workshops:</t>
  </si>
  <si>
    <t>Travel - Airfares:</t>
  </si>
  <si>
    <t>Travel - Registration:</t>
  </si>
  <si>
    <t>Travel - Ground Travel:</t>
  </si>
  <si>
    <t>Travel - Accommodation:</t>
  </si>
  <si>
    <t>Travel - Meals:</t>
  </si>
  <si>
    <t>Sunglasses/Hat:</t>
  </si>
  <si>
    <t>Sunscreen:</t>
  </si>
  <si>
    <t>Professional Registration:</t>
  </si>
  <si>
    <t>Police Check and WWVP:</t>
  </si>
  <si>
    <t>Other:</t>
  </si>
  <si>
    <t>Financial Year Ending:</t>
  </si>
  <si>
    <t>Electrical Claim:</t>
  </si>
  <si>
    <t>Kilometres:</t>
  </si>
  <si>
    <t>Stationary:</t>
  </si>
  <si>
    <t>Renaming the boxes in the "Other" sections will update the relevant rows in the costs section, keeping the totals matched.
All hours to be entered as decimal, e.g. 3 hours 45 minutes is 3.75
Sundays are Grey only to indicate week start, figures can be entered if needed.
Changing the date in the first cell (light yellow colour) will update the whole range.</t>
  </si>
  <si>
    <t>Electrical Item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</si>
</sst>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
    <numFmt numFmtId="165" formatCode="0.0"/>
    <numFmt numFmtId="166" formatCode="&quot;$&quot;#,##0.00000"/>
    <numFmt numFmtId="167" formatCode="&quot;$&quot;#,##0.00"/>
    <numFmt numFmtId="168" formatCode="&quot;$&quot;#,##0.000"/>
    <numFmt numFmtId="169" formatCode="[$-F800]dddd\,\ mmmm\ dd\,\ yyyy"/>
    <numFmt numFmtId="170" formatCode="d/mm/yyyy;@"/>
  </numFmts>
  <fonts count="10" x14ac:knownFonts="1">
    <font>
      <sz val="11"/>
      <color theme="1"/>
      <name val="Calibri"/>
      <family val="2"/>
      <scheme val="minor"/>
    </font>
    <font>
      <b/>
      <sz val="11"/>
      <color theme="1"/>
      <name val="Calibri"/>
      <family val="2"/>
      <scheme val="minor"/>
    </font>
    <font>
      <sz val="11"/>
      <color theme="0"/>
      <name val="Calibri"/>
      <family val="2"/>
      <scheme val="minor"/>
    </font>
    <font>
      <sz val="8"/>
      <name val="Calibri"/>
      <family val="2"/>
      <scheme val="minor"/>
    </font>
    <font>
      <sz val="11"/>
      <color theme="4" tint="0.79998168889431442"/>
      <name val="Calibri"/>
      <family val="2"/>
      <scheme val="minor"/>
    </font>
    <font>
      <sz val="20"/>
      <color theme="1"/>
      <name val="Calibri"/>
      <family val="2"/>
      <scheme val="minor"/>
    </font>
    <font>
      <sz val="9"/>
      <color indexed="81"/>
      <name val="Tahoma"/>
      <family val="2"/>
    </font>
    <font>
      <sz val="11"/>
      <color theme="1"/>
      <name val="Calibri"/>
      <family val="2"/>
      <scheme val="minor"/>
    </font>
    <font>
      <sz val="18"/>
      <color theme="1"/>
      <name val="Calibri"/>
      <family val="2"/>
      <scheme val="minor"/>
    </font>
    <font>
      <sz val="20"/>
      <color theme="0"/>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0" tint="-4.9989318521683403E-2"/>
        <bgColor indexed="64"/>
      </patternFill>
    </fill>
  </fills>
  <borders count="33">
    <border>
      <left/>
      <right/>
      <top/>
      <bottom/>
      <diagonal/>
    </border>
    <border>
      <left/>
      <right/>
      <top style="thick">
        <color auto="1"/>
      </top>
      <bottom style="medium">
        <color auto="1"/>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medium">
        <color auto="1"/>
      </bottom>
      <diagonal/>
    </border>
    <border>
      <left/>
      <right style="thick">
        <color auto="1"/>
      </right>
      <top style="thick">
        <color auto="1"/>
      </top>
      <bottom style="medium">
        <color auto="1"/>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auto="1"/>
      </right>
      <top style="double">
        <color auto="1"/>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auto="1"/>
      </left>
      <right/>
      <top style="medium">
        <color indexed="64"/>
      </top>
      <bottom/>
      <diagonal/>
    </border>
    <border>
      <left/>
      <right style="thin">
        <color auto="1"/>
      </right>
      <top style="medium">
        <color indexed="64"/>
      </top>
      <bottom/>
      <diagonal/>
    </border>
    <border>
      <left/>
      <right style="thin">
        <color indexed="64"/>
      </right>
      <top/>
      <bottom style="thin">
        <color indexed="64"/>
      </bottom>
      <diagonal/>
    </border>
    <border>
      <left style="thin">
        <color indexed="64"/>
      </left>
      <right/>
      <top style="double">
        <color auto="1"/>
      </top>
      <bottom/>
      <diagonal/>
    </border>
    <border>
      <left/>
      <right/>
      <top style="double">
        <color auto="1"/>
      </top>
      <bottom/>
      <diagonal/>
    </border>
    <border>
      <left/>
      <right style="thin">
        <color indexed="64"/>
      </right>
      <top style="double">
        <color auto="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9" fontId="7" fillId="0" borderId="0" applyFont="0" applyFill="0" applyBorder="0" applyAlignment="0" applyProtection="0"/>
  </cellStyleXfs>
  <cellXfs count="209">
    <xf numFmtId="0" fontId="0" fillId="0" borderId="0" xfId="0"/>
    <xf numFmtId="165" fontId="0" fillId="0" borderId="2" xfId="0" applyNumberFormat="1" applyBorder="1" applyAlignment="1" applyProtection="1">
      <alignment horizontal="center"/>
      <protection locked="0"/>
    </xf>
    <xf numFmtId="165" fontId="0" fillId="0" borderId="0" xfId="0" applyNumberFormat="1" applyAlignment="1" applyProtection="1">
      <alignment horizontal="center"/>
      <protection locked="0"/>
    </xf>
    <xf numFmtId="165" fontId="0" fillId="2" borderId="0" xfId="0" applyNumberFormat="1" applyFill="1" applyAlignment="1" applyProtection="1">
      <alignment horizontal="center"/>
      <protection locked="0"/>
    </xf>
    <xf numFmtId="165" fontId="0" fillId="0" borderId="3" xfId="0" applyNumberFormat="1" applyBorder="1" applyAlignment="1" applyProtection="1">
      <alignment horizontal="center"/>
      <protection locked="0"/>
    </xf>
    <xf numFmtId="165" fontId="0" fillId="4" borderId="2" xfId="0" applyNumberFormat="1" applyFill="1" applyBorder="1" applyAlignment="1" applyProtection="1">
      <alignment horizontal="center"/>
      <protection locked="0"/>
    </xf>
    <xf numFmtId="165" fontId="0" fillId="4" borderId="0" xfId="0" applyNumberFormat="1" applyFill="1" applyAlignment="1" applyProtection="1">
      <alignment horizontal="center"/>
      <protection locked="0"/>
    </xf>
    <xf numFmtId="165" fontId="0" fillId="4" borderId="3" xfId="0" applyNumberFormat="1" applyFill="1" applyBorder="1" applyAlignment="1" applyProtection="1">
      <alignment horizontal="center"/>
      <protection locked="0"/>
    </xf>
    <xf numFmtId="165" fontId="0" fillId="4" borderId="4" xfId="0" applyNumberFormat="1" applyFill="1" applyBorder="1" applyAlignment="1" applyProtection="1">
      <alignment horizontal="center"/>
      <protection locked="0"/>
    </xf>
    <xf numFmtId="165" fontId="0" fillId="4" borderId="5" xfId="0" applyNumberFormat="1" applyFill="1" applyBorder="1" applyAlignment="1" applyProtection="1">
      <alignment horizontal="center"/>
      <protection locked="0"/>
    </xf>
    <xf numFmtId="165" fontId="0" fillId="2" borderId="5" xfId="0" applyNumberFormat="1" applyFill="1" applyBorder="1" applyAlignment="1" applyProtection="1">
      <alignment horizontal="center"/>
      <protection locked="0"/>
    </xf>
    <xf numFmtId="165" fontId="0" fillId="4" borderId="6" xfId="0" applyNumberFormat="1" applyFill="1" applyBorder="1" applyAlignment="1" applyProtection="1">
      <alignment horizontal="center"/>
      <protection locked="0"/>
    </xf>
    <xf numFmtId="0" fontId="0" fillId="0" borderId="10" xfId="0" applyBorder="1" applyProtection="1">
      <protection locked="0"/>
    </xf>
    <xf numFmtId="0" fontId="0" fillId="0" borderId="11" xfId="0" applyBorder="1" applyProtection="1">
      <protection locked="0"/>
    </xf>
    <xf numFmtId="0" fontId="0" fillId="7" borderId="11" xfId="0" applyFill="1" applyBorder="1" applyProtection="1">
      <protection locked="0"/>
    </xf>
    <xf numFmtId="0" fontId="0" fillId="8" borderId="11" xfId="0" applyFill="1" applyBorder="1" applyProtection="1">
      <protection locked="0"/>
    </xf>
    <xf numFmtId="0" fontId="0" fillId="9" borderId="11" xfId="0" applyFill="1" applyBorder="1" applyProtection="1">
      <protection locked="0"/>
    </xf>
    <xf numFmtId="0" fontId="0" fillId="10" borderId="11" xfId="0" applyFill="1" applyBorder="1" applyProtection="1">
      <protection locked="0"/>
    </xf>
    <xf numFmtId="0" fontId="0" fillId="6" borderId="11" xfId="0" applyFill="1" applyBorder="1" applyProtection="1">
      <protection locked="0"/>
    </xf>
    <xf numFmtId="0" fontId="0" fillId="11" borderId="11" xfId="0" applyFill="1" applyBorder="1" applyProtection="1">
      <protection locked="0"/>
    </xf>
    <xf numFmtId="0" fontId="0" fillId="12" borderId="11" xfId="0" applyFill="1" applyBorder="1" applyProtection="1">
      <protection locked="0"/>
    </xf>
    <xf numFmtId="0" fontId="0" fillId="13" borderId="11" xfId="0" applyFill="1" applyBorder="1" applyProtection="1">
      <protection locked="0"/>
    </xf>
    <xf numFmtId="167" fontId="0" fillId="6" borderId="0" xfId="0" applyNumberFormat="1" applyFill="1" applyProtection="1">
      <protection locked="0"/>
    </xf>
    <xf numFmtId="170" fontId="0" fillId="0" borderId="10" xfId="0" applyNumberFormat="1" applyBorder="1" applyProtection="1">
      <protection locked="0"/>
    </xf>
    <xf numFmtId="167" fontId="0" fillId="0" borderId="10" xfId="0" applyNumberFormat="1" applyBorder="1" applyProtection="1">
      <protection locked="0"/>
    </xf>
    <xf numFmtId="10" fontId="0" fillId="0" borderId="10" xfId="0" applyNumberFormat="1" applyBorder="1" applyProtection="1">
      <protection locked="0"/>
    </xf>
    <xf numFmtId="170" fontId="0" fillId="0" borderId="17" xfId="0" applyNumberFormat="1" applyBorder="1" applyProtection="1">
      <protection locked="0"/>
    </xf>
    <xf numFmtId="167" fontId="0" fillId="0" borderId="17" xfId="0" applyNumberFormat="1" applyBorder="1" applyProtection="1">
      <protection locked="0"/>
    </xf>
    <xf numFmtId="10" fontId="0" fillId="0" borderId="17" xfId="0" applyNumberFormat="1" applyBorder="1" applyProtection="1">
      <protection locked="0"/>
    </xf>
    <xf numFmtId="167" fontId="0" fillId="0" borderId="20" xfId="0" applyNumberFormat="1" applyBorder="1" applyProtection="1">
      <protection locked="0"/>
    </xf>
    <xf numFmtId="0" fontId="0" fillId="10" borderId="10" xfId="0" applyFill="1" applyBorder="1" applyProtection="1">
      <protection locked="0"/>
    </xf>
    <xf numFmtId="0" fontId="0" fillId="14" borderId="11" xfId="0" applyFill="1" applyBorder="1" applyProtection="1">
      <protection locked="0"/>
    </xf>
    <xf numFmtId="0" fontId="0" fillId="14" borderId="10" xfId="0" applyFill="1" applyBorder="1" applyProtection="1">
      <protection locked="0"/>
    </xf>
    <xf numFmtId="0" fontId="0" fillId="4" borderId="11" xfId="0" applyFill="1" applyBorder="1" applyProtection="1">
      <protection locked="0"/>
    </xf>
    <xf numFmtId="0" fontId="0" fillId="4" borderId="10" xfId="0" applyFill="1" applyBorder="1" applyProtection="1">
      <protection locked="0"/>
    </xf>
    <xf numFmtId="0" fontId="0" fillId="9" borderId="10" xfId="0" applyFill="1" applyBorder="1" applyProtection="1">
      <protection locked="0"/>
    </xf>
    <xf numFmtId="0" fontId="0" fillId="6" borderId="10" xfId="0" applyFill="1" applyBorder="1" applyProtection="1">
      <protection locked="0"/>
    </xf>
    <xf numFmtId="167" fontId="0" fillId="6" borderId="11" xfId="0" applyNumberFormat="1" applyFill="1" applyBorder="1" applyProtection="1">
      <protection locked="0"/>
    </xf>
    <xf numFmtId="0" fontId="0" fillId="5" borderId="11" xfId="0" applyFill="1" applyBorder="1" applyProtection="1">
      <protection locked="0"/>
    </xf>
    <xf numFmtId="167" fontId="0" fillId="7" borderId="11" xfId="0" applyNumberFormat="1" applyFill="1" applyBorder="1" applyProtection="1">
      <protection locked="0"/>
    </xf>
    <xf numFmtId="0" fontId="0" fillId="18" borderId="11" xfId="0" applyFill="1" applyBorder="1" applyProtection="1">
      <protection locked="0"/>
    </xf>
    <xf numFmtId="0" fontId="0" fillId="0" borderId="9" xfId="0" applyBorder="1"/>
    <xf numFmtId="0" fontId="0" fillId="0" borderId="10" xfId="0" applyBorder="1"/>
    <xf numFmtId="0" fontId="0" fillId="0" borderId="17" xfId="0" applyBorder="1" applyProtection="1">
      <protection locked="0"/>
    </xf>
    <xf numFmtId="0" fontId="0" fillId="0" borderId="0" xfId="0" applyProtection="1">
      <protection hidden="1"/>
    </xf>
    <xf numFmtId="0" fontId="0" fillId="0" borderId="9" xfId="0" applyBorder="1" applyProtection="1">
      <protection hidden="1"/>
    </xf>
    <xf numFmtId="10" fontId="0" fillId="0" borderId="10" xfId="0" applyNumberFormat="1" applyBorder="1" applyProtection="1">
      <protection hidden="1"/>
    </xf>
    <xf numFmtId="167" fontId="0" fillId="0" borderId="10" xfId="0" applyNumberFormat="1" applyBorder="1" applyProtection="1">
      <protection hidden="1"/>
    </xf>
    <xf numFmtId="167" fontId="0" fillId="0" borderId="17" xfId="0" applyNumberFormat="1" applyBorder="1" applyProtection="1">
      <protection hidden="1"/>
    </xf>
    <xf numFmtId="167" fontId="0" fillId="0" borderId="11" xfId="0" applyNumberFormat="1" applyBorder="1" applyProtection="1">
      <protection hidden="1"/>
    </xf>
    <xf numFmtId="10" fontId="0" fillId="0" borderId="0" xfId="1" applyNumberFormat="1" applyFont="1" applyProtection="1">
      <protection hidden="1"/>
    </xf>
    <xf numFmtId="0" fontId="0" fillId="6" borderId="0" xfId="0" applyFill="1" applyAlignment="1" applyProtection="1">
      <alignment horizontal="left" wrapText="1"/>
      <protection hidden="1"/>
    </xf>
    <xf numFmtId="0" fontId="0" fillId="19" borderId="0" xfId="0" applyFill="1"/>
    <xf numFmtId="169" fontId="0" fillId="0" borderId="0" xfId="0" applyNumberFormat="1" applyAlignment="1" applyProtection="1">
      <alignment textRotation="90"/>
      <protection hidden="1"/>
    </xf>
    <xf numFmtId="0" fontId="0" fillId="8" borderId="29" xfId="0" applyFill="1" applyBorder="1" applyProtection="1">
      <protection hidden="1"/>
    </xf>
    <xf numFmtId="0" fontId="0" fillId="8" borderId="28" xfId="0" applyFill="1" applyBorder="1" applyProtection="1">
      <protection hidden="1"/>
    </xf>
    <xf numFmtId="0" fontId="0" fillId="10" borderId="10" xfId="0" applyFill="1" applyBorder="1" applyProtection="1">
      <protection hidden="1"/>
    </xf>
    <xf numFmtId="0" fontId="0" fillId="4" borderId="29" xfId="0" applyFill="1" applyBorder="1" applyProtection="1">
      <protection hidden="1"/>
    </xf>
    <xf numFmtId="0" fontId="0" fillId="4" borderId="28" xfId="0" applyFill="1" applyBorder="1" applyProtection="1">
      <protection hidden="1"/>
    </xf>
    <xf numFmtId="0" fontId="0" fillId="4" borderId="0" xfId="0" applyFill="1" applyProtection="1">
      <protection hidden="1"/>
    </xf>
    <xf numFmtId="0" fontId="0" fillId="4" borderId="10" xfId="0" applyFill="1" applyBorder="1" applyProtection="1">
      <protection hidden="1"/>
    </xf>
    <xf numFmtId="0" fontId="0" fillId="14" borderId="10" xfId="0" applyFill="1" applyBorder="1" applyProtection="1">
      <protection hidden="1"/>
    </xf>
    <xf numFmtId="167" fontId="0" fillId="14" borderId="10" xfId="0" applyNumberFormat="1" applyFill="1" applyBorder="1" applyProtection="1">
      <protection hidden="1"/>
    </xf>
    <xf numFmtId="0" fontId="0" fillId="9" borderId="10" xfId="0" applyFill="1" applyBorder="1" applyProtection="1">
      <protection hidden="1"/>
    </xf>
    <xf numFmtId="0" fontId="0" fillId="14" borderId="29" xfId="0" applyFill="1" applyBorder="1" applyProtection="1">
      <protection hidden="1"/>
    </xf>
    <xf numFmtId="0" fontId="0" fillId="14" borderId="28" xfId="0" applyFill="1" applyBorder="1" applyProtection="1">
      <protection hidden="1"/>
    </xf>
    <xf numFmtId="0" fontId="0" fillId="14" borderId="0" xfId="0" applyFill="1" applyProtection="1">
      <protection hidden="1"/>
    </xf>
    <xf numFmtId="0" fontId="0" fillId="6" borderId="10" xfId="0" applyFill="1" applyBorder="1" applyProtection="1">
      <protection hidden="1"/>
    </xf>
    <xf numFmtId="0" fontId="0" fillId="9" borderId="29" xfId="0" applyFill="1" applyBorder="1" applyProtection="1">
      <protection hidden="1"/>
    </xf>
    <xf numFmtId="0" fontId="0" fillId="9" borderId="28" xfId="0" applyFill="1" applyBorder="1" applyProtection="1">
      <protection hidden="1"/>
    </xf>
    <xf numFmtId="0" fontId="0" fillId="9" borderId="0" xfId="0" applyFill="1" applyProtection="1">
      <protection hidden="1"/>
    </xf>
    <xf numFmtId="167" fontId="0" fillId="14" borderId="16" xfId="0" applyNumberFormat="1" applyFill="1" applyBorder="1" applyProtection="1">
      <protection hidden="1"/>
    </xf>
    <xf numFmtId="167" fontId="0" fillId="14" borderId="17" xfId="0" applyNumberFormat="1" applyFill="1" applyBorder="1" applyProtection="1">
      <protection hidden="1"/>
    </xf>
    <xf numFmtId="0" fontId="0" fillId="13" borderId="29" xfId="0" applyFill="1" applyBorder="1" applyProtection="1">
      <protection hidden="1"/>
    </xf>
    <xf numFmtId="0" fontId="0" fillId="13" borderId="28" xfId="0" applyFill="1" applyBorder="1" applyProtection="1">
      <protection hidden="1"/>
    </xf>
    <xf numFmtId="0" fontId="0" fillId="13" borderId="0" xfId="0" applyFill="1" applyProtection="1">
      <protection hidden="1"/>
    </xf>
    <xf numFmtId="167" fontId="0" fillId="14" borderId="0" xfId="0" applyNumberFormat="1" applyFill="1" applyProtection="1">
      <protection hidden="1"/>
    </xf>
    <xf numFmtId="0" fontId="0" fillId="10" borderId="29" xfId="0" applyFill="1" applyBorder="1" applyProtection="1">
      <protection hidden="1"/>
    </xf>
    <xf numFmtId="0" fontId="0" fillId="10" borderId="28" xfId="0" applyFill="1" applyBorder="1" applyProtection="1">
      <protection hidden="1"/>
    </xf>
    <xf numFmtId="0" fontId="0" fillId="10" borderId="0" xfId="0" applyFill="1" applyProtection="1">
      <protection hidden="1"/>
    </xf>
    <xf numFmtId="0" fontId="0" fillId="6" borderId="29" xfId="0" applyFill="1" applyBorder="1" applyProtection="1">
      <protection hidden="1"/>
    </xf>
    <xf numFmtId="0" fontId="0" fillId="6" borderId="28" xfId="0" applyFill="1" applyBorder="1" applyProtection="1">
      <protection hidden="1"/>
    </xf>
    <xf numFmtId="0" fontId="0" fillId="6" borderId="0" xfId="0" applyFill="1" applyProtection="1">
      <protection hidden="1"/>
    </xf>
    <xf numFmtId="10" fontId="0" fillId="0" borderId="11" xfId="0" applyNumberFormat="1" applyBorder="1" applyProtection="1">
      <protection hidden="1"/>
    </xf>
    <xf numFmtId="0" fontId="0" fillId="0" borderId="29" xfId="0" applyBorder="1" applyProtection="1">
      <protection hidden="1"/>
    </xf>
    <xf numFmtId="0" fontId="0" fillId="18" borderId="29" xfId="0" applyFill="1" applyBorder="1" applyProtection="1">
      <protection hidden="1"/>
    </xf>
    <xf numFmtId="0" fontId="0" fillId="18" borderId="0" xfId="0" applyFill="1" applyProtection="1">
      <protection hidden="1"/>
    </xf>
    <xf numFmtId="0" fontId="0" fillId="11" borderId="29" xfId="0" applyFill="1" applyBorder="1" applyProtection="1">
      <protection hidden="1"/>
    </xf>
    <xf numFmtId="0" fontId="0" fillId="11" borderId="28" xfId="0" applyFill="1" applyBorder="1" applyProtection="1">
      <protection hidden="1"/>
    </xf>
    <xf numFmtId="0" fontId="0" fillId="11" borderId="0" xfId="0" applyFill="1" applyProtection="1">
      <protection hidden="1"/>
    </xf>
    <xf numFmtId="0" fontId="0" fillId="12" borderId="29" xfId="0" applyFill="1" applyBorder="1" applyProtection="1">
      <protection hidden="1"/>
    </xf>
    <xf numFmtId="0" fontId="0" fillId="12" borderId="28" xfId="0" applyFill="1" applyBorder="1" applyProtection="1">
      <protection hidden="1"/>
    </xf>
    <xf numFmtId="0" fontId="0" fillId="12" borderId="0" xfId="0" applyFill="1" applyProtection="1">
      <protection hidden="1"/>
    </xf>
    <xf numFmtId="169" fontId="0" fillId="15" borderId="0" xfId="0" applyNumberFormat="1" applyFill="1" applyAlignment="1" applyProtection="1">
      <alignment textRotation="90"/>
      <protection locked="0"/>
    </xf>
    <xf numFmtId="0" fontId="0" fillId="0" borderId="0" xfId="0" applyAlignment="1" applyProtection="1">
      <alignment textRotation="90"/>
      <protection hidden="1"/>
    </xf>
    <xf numFmtId="0" fontId="0" fillId="2" borderId="0" xfId="0" applyFill="1" applyAlignment="1" applyProtection="1">
      <alignment textRotation="90"/>
      <protection hidden="1"/>
    </xf>
    <xf numFmtId="0" fontId="1" fillId="0" borderId="1" xfId="0" applyFont="1" applyBorder="1" applyProtection="1">
      <protection hidden="1"/>
    </xf>
    <xf numFmtId="164" fontId="1" fillId="0" borderId="7" xfId="0" applyNumberFormat="1" applyFont="1" applyBorder="1" applyAlignment="1" applyProtection="1">
      <alignment horizontal="center"/>
      <protection hidden="1"/>
    </xf>
    <xf numFmtId="164" fontId="1" fillId="0" borderId="1" xfId="0" applyNumberFormat="1" applyFont="1" applyBorder="1" applyAlignment="1" applyProtection="1">
      <alignment horizontal="center"/>
      <protection hidden="1"/>
    </xf>
    <xf numFmtId="164" fontId="1" fillId="2" borderId="1" xfId="0" applyNumberFormat="1" applyFont="1" applyFill="1" applyBorder="1" applyAlignment="1" applyProtection="1">
      <alignment horizontal="center"/>
      <protection hidden="1"/>
    </xf>
    <xf numFmtId="164" fontId="1" fillId="0" borderId="8" xfId="0" applyNumberFormat="1" applyFont="1" applyBorder="1" applyAlignment="1" applyProtection="1">
      <alignment horizontal="center"/>
      <protection hidden="1"/>
    </xf>
    <xf numFmtId="0" fontId="1" fillId="4" borderId="1" xfId="0" applyFont="1" applyFill="1" applyBorder="1" applyProtection="1">
      <protection hidden="1"/>
    </xf>
    <xf numFmtId="164" fontId="1" fillId="4" borderId="7" xfId="0" applyNumberFormat="1" applyFont="1" applyFill="1" applyBorder="1" applyAlignment="1" applyProtection="1">
      <alignment horizontal="center"/>
      <protection hidden="1"/>
    </xf>
    <xf numFmtId="164" fontId="1" fillId="4" borderId="1" xfId="0" applyNumberFormat="1" applyFont="1" applyFill="1" applyBorder="1" applyAlignment="1" applyProtection="1">
      <alignment horizontal="center"/>
      <protection hidden="1"/>
    </xf>
    <xf numFmtId="164" fontId="1" fillId="4" borderId="8" xfId="0" applyNumberFormat="1" applyFont="1" applyFill="1" applyBorder="1" applyAlignment="1" applyProtection="1">
      <alignment horizontal="center"/>
      <protection hidden="1"/>
    </xf>
    <xf numFmtId="0" fontId="0" fillId="19" borderId="0" xfId="0" applyFill="1" applyAlignment="1">
      <alignment textRotation="90"/>
    </xf>
    <xf numFmtId="14" fontId="0" fillId="19" borderId="0" xfId="0" applyNumberFormat="1" applyFill="1"/>
    <xf numFmtId="0" fontId="0" fillId="19" borderId="0" xfId="0" applyFill="1" applyProtection="1">
      <protection hidden="1"/>
    </xf>
    <xf numFmtId="0" fontId="0" fillId="19" borderId="0" xfId="0" applyFill="1" applyAlignment="1" applyProtection="1">
      <alignment textRotation="90"/>
      <protection hidden="1"/>
    </xf>
    <xf numFmtId="0" fontId="2" fillId="19" borderId="0" xfId="0" applyFont="1" applyFill="1" applyProtection="1">
      <protection hidden="1"/>
    </xf>
    <xf numFmtId="0" fontId="4" fillId="19" borderId="0" xfId="0" applyFont="1" applyFill="1" applyProtection="1">
      <protection hidden="1"/>
    </xf>
    <xf numFmtId="49" fontId="9" fillId="19" borderId="0" xfId="0" applyNumberFormat="1" applyFont="1" applyFill="1" applyProtection="1">
      <protection hidden="1"/>
    </xf>
    <xf numFmtId="0" fontId="0" fillId="3" borderId="0" xfId="0" applyFill="1" applyProtection="1">
      <protection hidden="1"/>
    </xf>
    <xf numFmtId="0" fontId="0" fillId="3" borderId="0" xfId="0" applyFill="1"/>
    <xf numFmtId="10" fontId="0" fillId="3" borderId="0" xfId="0" applyNumberFormat="1" applyFill="1"/>
    <xf numFmtId="167" fontId="0" fillId="3" borderId="0" xfId="0" applyNumberFormat="1" applyFill="1"/>
    <xf numFmtId="0" fontId="0" fillId="3" borderId="10" xfId="0" applyFill="1" applyBorder="1" applyProtection="1">
      <protection locked="0"/>
    </xf>
    <xf numFmtId="0" fontId="0" fillId="3" borderId="0" xfId="0" applyFill="1" applyAlignment="1">
      <alignment horizontal="right" wrapText="1"/>
    </xf>
    <xf numFmtId="0" fontId="0" fillId="3" borderId="0" xfId="0" applyFill="1" applyAlignment="1">
      <alignment wrapText="1"/>
    </xf>
    <xf numFmtId="0" fontId="0" fillId="3" borderId="0" xfId="0" applyFill="1" applyAlignment="1">
      <alignment horizontal="right"/>
    </xf>
    <xf numFmtId="0" fontId="0" fillId="3" borderId="0" xfId="0" applyFill="1" applyAlignment="1" applyProtection="1">
      <alignment textRotation="90"/>
      <protection hidden="1"/>
    </xf>
    <xf numFmtId="0" fontId="0" fillId="19" borderId="0" xfId="0" applyFill="1" applyAlignment="1" applyProtection="1">
      <alignment horizontal="right"/>
      <protection hidden="1"/>
    </xf>
    <xf numFmtId="2" fontId="0" fillId="19" borderId="0" xfId="0" applyNumberFormat="1" applyFill="1" applyProtection="1">
      <protection hidden="1"/>
    </xf>
    <xf numFmtId="167" fontId="0" fillId="19" borderId="0" xfId="0" applyNumberFormat="1" applyFill="1" applyProtection="1">
      <protection hidden="1"/>
    </xf>
    <xf numFmtId="0" fontId="0" fillId="3" borderId="0" xfId="0" applyFill="1" applyAlignment="1" applyProtection="1">
      <alignment horizontal="right"/>
      <protection hidden="1"/>
    </xf>
    <xf numFmtId="2" fontId="0" fillId="3" borderId="0" xfId="0" applyNumberFormat="1" applyFill="1" applyProtection="1">
      <protection hidden="1"/>
    </xf>
    <xf numFmtId="167" fontId="0" fillId="3" borderId="0" xfId="0" applyNumberFormat="1" applyFill="1" applyProtection="1">
      <protection hidden="1"/>
    </xf>
    <xf numFmtId="2" fontId="0" fillId="19" borderId="0" xfId="0" applyNumberFormat="1" applyFill="1" applyAlignment="1" applyProtection="1">
      <alignment textRotation="90"/>
      <protection hidden="1"/>
    </xf>
    <xf numFmtId="0" fontId="0" fillId="19" borderId="0" xfId="0" applyFill="1" applyAlignment="1" applyProtection="1">
      <alignment horizontal="center"/>
      <protection hidden="1"/>
    </xf>
    <xf numFmtId="0" fontId="0" fillId="19" borderId="0" xfId="0" applyFill="1" applyAlignment="1" applyProtection="1">
      <alignment horizontal="left"/>
      <protection hidden="1"/>
    </xf>
    <xf numFmtId="0" fontId="1" fillId="19" borderId="0" xfId="0" applyFont="1" applyFill="1" applyAlignment="1" applyProtection="1">
      <alignment horizontal="center"/>
      <protection hidden="1"/>
    </xf>
    <xf numFmtId="0" fontId="0" fillId="3" borderId="10" xfId="0" applyFill="1" applyBorder="1" applyProtection="1">
      <protection hidden="1"/>
    </xf>
    <xf numFmtId="167" fontId="0" fillId="3" borderId="10" xfId="0" applyNumberFormat="1" applyFill="1" applyBorder="1" applyProtection="1">
      <protection hidden="1"/>
    </xf>
    <xf numFmtId="0" fontId="0" fillId="3" borderId="25" xfId="0" applyFill="1" applyBorder="1" applyProtection="1">
      <protection hidden="1"/>
    </xf>
    <xf numFmtId="0" fontId="0" fillId="3" borderId="26" xfId="0" applyFill="1" applyBorder="1" applyProtection="1">
      <protection hidden="1"/>
    </xf>
    <xf numFmtId="168" fontId="0" fillId="3" borderId="26" xfId="0" applyNumberFormat="1" applyFill="1" applyBorder="1" applyProtection="1">
      <protection hidden="1"/>
    </xf>
    <xf numFmtId="167" fontId="0" fillId="3" borderId="26" xfId="0" applyNumberFormat="1" applyFill="1" applyBorder="1" applyProtection="1">
      <protection hidden="1"/>
    </xf>
    <xf numFmtId="167" fontId="0" fillId="3" borderId="27" xfId="0" applyNumberFormat="1" applyFill="1" applyBorder="1" applyProtection="1">
      <protection hidden="1"/>
    </xf>
    <xf numFmtId="167" fontId="0" fillId="3" borderId="16" xfId="0" applyNumberFormat="1" applyFill="1" applyBorder="1" applyProtection="1">
      <protection hidden="1"/>
    </xf>
    <xf numFmtId="0" fontId="0" fillId="3" borderId="12" xfId="0" applyFill="1" applyBorder="1" applyProtection="1">
      <protection hidden="1"/>
    </xf>
    <xf numFmtId="168" fontId="0" fillId="3" borderId="0" xfId="0" applyNumberFormat="1" applyFill="1" applyProtection="1">
      <protection hidden="1"/>
    </xf>
    <xf numFmtId="167" fontId="0" fillId="3" borderId="13" xfId="0" applyNumberFormat="1" applyFill="1" applyBorder="1" applyProtection="1">
      <protection hidden="1"/>
    </xf>
    <xf numFmtId="0" fontId="0" fillId="3" borderId="21" xfId="0" applyFill="1" applyBorder="1" applyProtection="1">
      <protection hidden="1"/>
    </xf>
    <xf numFmtId="0" fontId="0" fillId="3" borderId="14" xfId="0" applyFill="1" applyBorder="1" applyProtection="1">
      <protection hidden="1"/>
    </xf>
    <xf numFmtId="168" fontId="0" fillId="3" borderId="14" xfId="0" applyNumberFormat="1" applyFill="1" applyBorder="1" applyProtection="1">
      <protection hidden="1"/>
    </xf>
    <xf numFmtId="167" fontId="0" fillId="3" borderId="14" xfId="0" applyNumberFormat="1" applyFill="1" applyBorder="1" applyProtection="1">
      <protection hidden="1"/>
    </xf>
    <xf numFmtId="167" fontId="0" fillId="3" borderId="24" xfId="0" applyNumberFormat="1" applyFill="1" applyBorder="1" applyProtection="1">
      <protection hidden="1"/>
    </xf>
    <xf numFmtId="167" fontId="0" fillId="3" borderId="17" xfId="0" applyNumberFormat="1" applyFill="1" applyBorder="1" applyProtection="1">
      <protection hidden="1"/>
    </xf>
    <xf numFmtId="0" fontId="1" fillId="3" borderId="0" xfId="0" applyFont="1" applyFill="1" applyProtection="1">
      <protection hidden="1"/>
    </xf>
    <xf numFmtId="1" fontId="0" fillId="3" borderId="0" xfId="0" applyNumberFormat="1" applyFill="1" applyProtection="1">
      <protection hidden="1"/>
    </xf>
    <xf numFmtId="10" fontId="0" fillId="3" borderId="0" xfId="0" applyNumberFormat="1" applyFill="1" applyProtection="1">
      <protection hidden="1"/>
    </xf>
    <xf numFmtId="10" fontId="0" fillId="3" borderId="11" xfId="0" applyNumberFormat="1" applyFill="1" applyBorder="1" applyProtection="1">
      <protection hidden="1"/>
    </xf>
    <xf numFmtId="0" fontId="0" fillId="19" borderId="0" xfId="0" applyFill="1" applyAlignment="1" applyProtection="1">
      <alignment horizontal="right" wrapText="1"/>
      <protection hidden="1"/>
    </xf>
    <xf numFmtId="0" fontId="8" fillId="19" borderId="0" xfId="0" applyFont="1" applyFill="1" applyProtection="1">
      <protection hidden="1"/>
    </xf>
    <xf numFmtId="0" fontId="1" fillId="19" borderId="0" xfId="0" applyFont="1" applyFill="1" applyProtection="1">
      <protection hidden="1"/>
    </xf>
    <xf numFmtId="0" fontId="0" fillId="19" borderId="12" xfId="0" applyFill="1" applyBorder="1" applyAlignment="1" applyProtection="1">
      <alignment horizontal="right"/>
      <protection hidden="1"/>
    </xf>
    <xf numFmtId="167" fontId="0" fillId="19" borderId="0" xfId="0" applyNumberFormat="1" applyFill="1" applyAlignment="1" applyProtection="1">
      <alignment horizontal="right"/>
      <protection hidden="1"/>
    </xf>
    <xf numFmtId="49" fontId="0" fillId="19" borderId="0" xfId="0" applyNumberFormat="1" applyFill="1" applyAlignment="1" applyProtection="1">
      <alignment horizontal="right"/>
      <protection hidden="1"/>
    </xf>
    <xf numFmtId="0" fontId="0" fillId="3" borderId="14" xfId="0" applyFill="1" applyBorder="1" applyAlignment="1" applyProtection="1">
      <alignment wrapText="1"/>
      <protection locked="0"/>
    </xf>
    <xf numFmtId="0" fontId="0" fillId="3" borderId="15" xfId="0" applyFill="1" applyBorder="1" applyProtection="1">
      <protection locked="0"/>
    </xf>
    <xf numFmtId="0" fontId="0" fillId="3" borderId="14" xfId="0" applyFill="1" applyBorder="1" applyProtection="1">
      <protection locked="0"/>
    </xf>
    <xf numFmtId="0" fontId="0" fillId="19" borderId="15" xfId="0" applyFill="1" applyBorder="1" applyProtection="1">
      <protection locked="0" hidden="1"/>
    </xf>
    <xf numFmtId="166" fontId="0" fillId="10" borderId="10" xfId="0" applyNumberFormat="1" applyFill="1" applyBorder="1" applyProtection="1">
      <protection locked="0"/>
    </xf>
    <xf numFmtId="166" fontId="0" fillId="4" borderId="10" xfId="0" applyNumberFormat="1" applyFill="1" applyBorder="1" applyProtection="1">
      <protection locked="0"/>
    </xf>
    <xf numFmtId="166" fontId="0" fillId="14" borderId="10" xfId="0" applyNumberFormat="1" applyFill="1" applyBorder="1" applyProtection="1">
      <protection locked="0"/>
    </xf>
    <xf numFmtId="166" fontId="0" fillId="9" borderId="10" xfId="0" applyNumberFormat="1" applyFill="1" applyBorder="1" applyProtection="1">
      <protection locked="0"/>
    </xf>
    <xf numFmtId="166" fontId="0" fillId="3" borderId="10" xfId="0" applyNumberFormat="1" applyFill="1" applyBorder="1" applyProtection="1">
      <protection locked="0"/>
    </xf>
    <xf numFmtId="166" fontId="0" fillId="6" borderId="10" xfId="0" applyNumberFormat="1" applyFill="1" applyBorder="1" applyProtection="1">
      <protection locked="0"/>
    </xf>
    <xf numFmtId="14" fontId="5" fillId="19" borderId="0" xfId="0" applyNumberFormat="1" applyFont="1" applyFill="1" applyAlignment="1" applyProtection="1">
      <alignment horizontal="center"/>
      <protection hidden="1"/>
    </xf>
    <xf numFmtId="0" fontId="0" fillId="17" borderId="0" xfId="0" applyFill="1" applyProtection="1">
      <protection locked="0"/>
    </xf>
    <xf numFmtId="0" fontId="0" fillId="18" borderId="30" xfId="0" applyFill="1" applyBorder="1" applyAlignment="1" applyProtection="1">
      <alignment vertical="center" wrapText="1"/>
      <protection locked="0"/>
    </xf>
    <xf numFmtId="0" fontId="0" fillId="18" borderId="13" xfId="0" applyFill="1" applyBorder="1" applyAlignment="1" applyProtection="1">
      <alignment vertical="center" wrapText="1"/>
      <protection locked="0"/>
    </xf>
    <xf numFmtId="0" fontId="0" fillId="18" borderId="24" xfId="0" applyFill="1" applyBorder="1" applyAlignment="1" applyProtection="1">
      <alignment vertical="center" wrapText="1"/>
      <protection locked="0"/>
    </xf>
    <xf numFmtId="0" fontId="0" fillId="19" borderId="30" xfId="0" applyFill="1" applyBorder="1" applyAlignment="1" applyProtection="1">
      <alignment vertical="center" wrapText="1"/>
      <protection locked="0"/>
    </xf>
    <xf numFmtId="0" fontId="0" fillId="19" borderId="13" xfId="0" applyFill="1" applyBorder="1" applyAlignment="1" applyProtection="1">
      <alignment vertical="center" wrapText="1"/>
      <protection locked="0"/>
    </xf>
    <xf numFmtId="0" fontId="0" fillId="19" borderId="24" xfId="0" applyFill="1" applyBorder="1" applyAlignment="1" applyProtection="1">
      <alignment vertical="center" wrapText="1"/>
      <protection locked="0"/>
    </xf>
    <xf numFmtId="0" fontId="0" fillId="19" borderId="14" xfId="0" applyFill="1" applyBorder="1" applyAlignment="1" applyProtection="1">
      <alignment wrapText="1"/>
      <protection locked="0" hidden="1"/>
    </xf>
    <xf numFmtId="0" fontId="0" fillId="6" borderId="0" xfId="0" applyFill="1" applyAlignment="1" applyProtection="1">
      <alignment horizontal="left" wrapText="1"/>
      <protection hidden="1"/>
    </xf>
    <xf numFmtId="0" fontId="0" fillId="19" borderId="14" xfId="0" applyFill="1" applyBorder="1" applyAlignment="1" applyProtection="1">
      <alignment horizontal="left"/>
      <protection locked="0" hidden="1"/>
    </xf>
    <xf numFmtId="0" fontId="0" fillId="19" borderId="0" xfId="0" applyFill="1" applyAlignment="1" applyProtection="1">
      <alignment horizontal="center"/>
      <protection hidden="1"/>
    </xf>
    <xf numFmtId="0" fontId="0" fillId="3" borderId="12" xfId="0" applyFill="1" applyBorder="1" applyAlignment="1" applyProtection="1">
      <alignment horizontal="right"/>
      <protection hidden="1"/>
    </xf>
    <xf numFmtId="0" fontId="0" fillId="3" borderId="0" xfId="0" applyFill="1" applyAlignment="1" applyProtection="1">
      <alignment horizontal="right"/>
      <protection hidden="1"/>
    </xf>
    <xf numFmtId="0" fontId="0" fillId="3" borderId="13" xfId="0" applyFill="1" applyBorder="1" applyAlignment="1" applyProtection="1">
      <alignment horizontal="right"/>
      <protection hidden="1"/>
    </xf>
    <xf numFmtId="0" fontId="0" fillId="17" borderId="0" xfId="0" applyFill="1" applyAlignment="1" applyProtection="1">
      <alignment horizontal="left"/>
      <protection locked="0"/>
    </xf>
    <xf numFmtId="0" fontId="0" fillId="16" borderId="0" xfId="0" applyFill="1" applyAlignment="1" applyProtection="1">
      <alignment horizontal="left"/>
      <protection locked="0"/>
    </xf>
    <xf numFmtId="0" fontId="1" fillId="0" borderId="11" xfId="0" applyFont="1" applyBorder="1" applyAlignment="1" applyProtection="1">
      <alignment horizontal="center"/>
      <protection hidden="1"/>
    </xf>
    <xf numFmtId="0" fontId="1" fillId="0" borderId="0" xfId="0" applyFont="1" applyAlignment="1" applyProtection="1">
      <alignment horizontal="center"/>
      <protection hidden="1"/>
    </xf>
    <xf numFmtId="0" fontId="0" fillId="5" borderId="14" xfId="0" applyFill="1" applyBorder="1" applyAlignment="1" applyProtection="1">
      <alignment wrapText="1"/>
      <protection hidden="1"/>
    </xf>
    <xf numFmtId="0" fontId="0" fillId="5" borderId="0" xfId="0" applyFill="1" applyAlignment="1" applyProtection="1">
      <alignment horizontal="center" vertical="center" wrapText="1"/>
      <protection hidden="1"/>
    </xf>
    <xf numFmtId="170" fontId="0" fillId="0" borderId="12" xfId="0" applyNumberFormat="1" applyBorder="1" applyAlignment="1" applyProtection="1">
      <alignment horizontal="left"/>
      <protection locked="0"/>
    </xf>
    <xf numFmtId="170" fontId="0" fillId="0" borderId="13" xfId="0" applyNumberFormat="1" applyBorder="1" applyAlignment="1" applyProtection="1">
      <alignment horizontal="left"/>
      <protection locked="0"/>
    </xf>
    <xf numFmtId="170" fontId="0" fillId="0" borderId="21" xfId="0" applyNumberFormat="1" applyBorder="1" applyAlignment="1" applyProtection="1">
      <alignment horizontal="left"/>
      <protection locked="0"/>
    </xf>
    <xf numFmtId="170" fontId="0" fillId="0" borderId="24" xfId="0" applyNumberFormat="1" applyBorder="1" applyAlignment="1" applyProtection="1">
      <alignment horizontal="left"/>
      <protection locked="0"/>
    </xf>
    <xf numFmtId="0" fontId="0" fillId="6" borderId="0" xfId="0" applyFill="1" applyAlignment="1">
      <alignment horizontal="left" wrapText="1"/>
    </xf>
    <xf numFmtId="0" fontId="0" fillId="0" borderId="12" xfId="0" applyBorder="1" applyAlignment="1">
      <alignment horizontal="left"/>
    </xf>
    <xf numFmtId="0" fontId="0" fillId="0" borderId="13" xfId="0" applyBorder="1" applyAlignment="1">
      <alignment horizontal="left"/>
    </xf>
    <xf numFmtId="0" fontId="0" fillId="0" borderId="0" xfId="0" applyAlignment="1">
      <alignment horizontal="left"/>
    </xf>
    <xf numFmtId="0" fontId="0" fillId="0" borderId="21" xfId="0" applyBorder="1" applyAlignment="1">
      <alignment horizontal="left"/>
    </xf>
    <xf numFmtId="0" fontId="0" fillId="0" borderId="14" xfId="0" applyBorder="1" applyAlignment="1">
      <alignment horizontal="left"/>
    </xf>
    <xf numFmtId="0" fontId="0" fillId="3" borderId="14" xfId="0" applyFill="1" applyBorder="1" applyAlignment="1">
      <alignment horizontal="center"/>
    </xf>
    <xf numFmtId="0" fontId="0" fillId="0" borderId="22" xfId="0" applyBorder="1" applyAlignment="1">
      <alignment horizontal="left"/>
    </xf>
    <xf numFmtId="0" fontId="0" fillId="0" borderId="23" xfId="0" applyBorder="1" applyAlignment="1">
      <alignment horizontal="left"/>
    </xf>
    <xf numFmtId="0" fontId="0" fillId="0" borderId="31" xfId="0" applyBorder="1"/>
    <xf numFmtId="0" fontId="0" fillId="0" borderId="32" xfId="0" applyBorder="1"/>
    <xf numFmtId="0" fontId="0" fillId="3" borderId="0" xfId="0" applyFill="1" applyAlignment="1">
      <alignment horizontal="center"/>
    </xf>
    <xf numFmtId="0" fontId="0" fillId="17" borderId="0" xfId="0" applyFill="1"/>
    <xf numFmtId="0" fontId="1" fillId="3" borderId="0" xfId="0" applyFont="1" applyFill="1" applyAlignment="1">
      <alignment horizontal="left"/>
    </xf>
    <xf numFmtId="0" fontId="0" fillId="0" borderId="18" xfId="0" applyBorder="1" applyAlignment="1">
      <alignment horizontal="left"/>
    </xf>
    <xf numFmtId="0" fontId="0" fillId="0" borderId="19" xfId="0" applyBorder="1" applyAlignment="1">
      <alignment horizontal="left"/>
    </xf>
  </cellXfs>
  <cellStyles count="2">
    <cellStyle name="Normal" xfId="0" builtinId="0"/>
    <cellStyle name="Percent" xfId="1" builtinId="5"/>
  </cellStyles>
  <dxfs count="14">
    <dxf>
      <fill>
        <patternFill>
          <bgColor theme="2" tint="-9.9948118533890809E-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7D9B5-A29C-432B-8FB5-7B7423523D18}">
  <dimension ref="A1:AW75"/>
  <sheetViews>
    <sheetView zoomScaleNormal="100" workbookViewId="0">
      <selection activeCell="C1" sqref="C1:AM1"/>
    </sheetView>
  </sheetViews>
  <sheetFormatPr defaultRowHeight="15" x14ac:dyDescent="0.25"/>
  <cols>
    <col min="1" max="1" width="10.85546875" style="44" customWidth="1"/>
    <col min="2" max="2" width="23.85546875" style="44" customWidth="1"/>
    <col min="3" max="39" width="3.7109375" style="44" customWidth="1"/>
    <col min="40" max="41" width="11.7109375" style="44" customWidth="1"/>
    <col min="42" max="16384" width="9.140625" style="44"/>
  </cols>
  <sheetData>
    <row r="1" spans="1:49" x14ac:dyDescent="0.25">
      <c r="A1" s="107"/>
      <c r="B1" s="121" t="s">
        <v>22</v>
      </c>
      <c r="C1" s="169" t="s">
        <v>92</v>
      </c>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07"/>
      <c r="AO1" s="52"/>
      <c r="AP1" s="112"/>
      <c r="AQ1" s="112"/>
      <c r="AR1" s="112"/>
      <c r="AS1" s="112"/>
      <c r="AT1" s="112"/>
      <c r="AU1" s="112"/>
      <c r="AV1" s="112"/>
      <c r="AW1" s="112"/>
    </row>
    <row r="2" spans="1:49" x14ac:dyDescent="0.25">
      <c r="A2" s="107"/>
      <c r="B2" s="121" t="s">
        <v>22</v>
      </c>
      <c r="C2" s="169" t="s">
        <v>93</v>
      </c>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07"/>
      <c r="AO2" s="52"/>
      <c r="AP2" s="112"/>
      <c r="AQ2" s="112"/>
      <c r="AR2" s="112"/>
      <c r="AS2" s="112"/>
      <c r="AT2" s="112"/>
      <c r="AU2" s="112"/>
      <c r="AV2" s="112"/>
      <c r="AW2" s="112"/>
    </row>
    <row r="3" spans="1:49" ht="26.25" x14ac:dyDescent="0.4">
      <c r="A3" s="111" t="s">
        <v>19</v>
      </c>
      <c r="B3" s="168" t="str">
        <f>_xlfn.TEXTJOIN(" ",1,A3-1,"-",A3,"Financial Year")</f>
        <v>2023 - 2024 Financial Year</v>
      </c>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22"/>
      <c r="AO3" s="52"/>
      <c r="AP3" s="112"/>
      <c r="AQ3" s="112"/>
      <c r="AR3" s="112"/>
      <c r="AS3" s="112"/>
      <c r="AT3" s="112"/>
      <c r="AU3" s="112"/>
      <c r="AV3" s="112"/>
      <c r="AW3" s="112"/>
    </row>
    <row r="4" spans="1:49" s="94" customFormat="1" ht="60.75" thickBot="1" x14ac:dyDescent="0.3">
      <c r="A4" s="108"/>
      <c r="C4" s="94" t="s">
        <v>12</v>
      </c>
      <c r="D4" s="94" t="s">
        <v>13</v>
      </c>
      <c r="E4" s="94" t="s">
        <v>14</v>
      </c>
      <c r="F4" s="94" t="s">
        <v>15</v>
      </c>
      <c r="G4" s="94" t="s">
        <v>16</v>
      </c>
      <c r="H4" s="94" t="s">
        <v>17</v>
      </c>
      <c r="I4" s="95" t="s">
        <v>18</v>
      </c>
      <c r="J4" s="94" t="s">
        <v>12</v>
      </c>
      <c r="K4" s="94" t="s">
        <v>13</v>
      </c>
      <c r="L4" s="94" t="s">
        <v>14</v>
      </c>
      <c r="M4" s="94" t="s">
        <v>15</v>
      </c>
      <c r="N4" s="94" t="s">
        <v>16</v>
      </c>
      <c r="O4" s="94" t="s">
        <v>17</v>
      </c>
      <c r="P4" s="95" t="s">
        <v>18</v>
      </c>
      <c r="Q4" s="94" t="s">
        <v>12</v>
      </c>
      <c r="R4" s="94" t="s">
        <v>13</v>
      </c>
      <c r="S4" s="94" t="s">
        <v>14</v>
      </c>
      <c r="T4" s="94" t="s">
        <v>15</v>
      </c>
      <c r="U4" s="94" t="s">
        <v>16</v>
      </c>
      <c r="V4" s="94" t="s">
        <v>17</v>
      </c>
      <c r="W4" s="95" t="s">
        <v>18</v>
      </c>
      <c r="X4" s="94" t="s">
        <v>12</v>
      </c>
      <c r="Y4" s="94" t="s">
        <v>13</v>
      </c>
      <c r="Z4" s="94" t="s">
        <v>14</v>
      </c>
      <c r="AA4" s="94" t="s">
        <v>15</v>
      </c>
      <c r="AB4" s="94" t="s">
        <v>16</v>
      </c>
      <c r="AC4" s="94" t="s">
        <v>17</v>
      </c>
      <c r="AD4" s="95" t="s">
        <v>18</v>
      </c>
      <c r="AE4" s="94" t="s">
        <v>12</v>
      </c>
      <c r="AF4" s="94" t="s">
        <v>13</v>
      </c>
      <c r="AG4" s="94" t="s">
        <v>14</v>
      </c>
      <c r="AH4" s="94" t="s">
        <v>15</v>
      </c>
      <c r="AI4" s="94" t="s">
        <v>16</v>
      </c>
      <c r="AJ4" s="94" t="s">
        <v>17</v>
      </c>
      <c r="AK4" s="95" t="s">
        <v>18</v>
      </c>
      <c r="AL4" s="94" t="s">
        <v>12</v>
      </c>
      <c r="AM4" s="94" t="s">
        <v>13</v>
      </c>
      <c r="AN4" s="127"/>
      <c r="AO4" s="105"/>
      <c r="AP4" s="120"/>
      <c r="AQ4" s="120"/>
      <c r="AR4" s="120"/>
      <c r="AS4" s="120"/>
      <c r="AT4" s="120"/>
      <c r="AU4" s="120"/>
      <c r="AV4" s="120"/>
      <c r="AW4" s="120"/>
    </row>
    <row r="5" spans="1:49" ht="16.5" thickTop="1" thickBot="1" x14ac:dyDescent="0.3">
      <c r="A5" s="109">
        <v>7</v>
      </c>
      <c r="B5" s="96" t="s">
        <v>6</v>
      </c>
      <c r="C5" s="97">
        <f>DATE($A$3-1,7,1)-WEEKDAY(DATE($A$3-1,7,1),3)</f>
        <v>45103</v>
      </c>
      <c r="D5" s="98">
        <f>C5+1</f>
        <v>45104</v>
      </c>
      <c r="E5" s="98">
        <f t="shared" ref="E5:AM5" si="0">D5+1</f>
        <v>45105</v>
      </c>
      <c r="F5" s="98">
        <f t="shared" si="0"/>
        <v>45106</v>
      </c>
      <c r="G5" s="98">
        <f t="shared" si="0"/>
        <v>45107</v>
      </c>
      <c r="H5" s="98">
        <f t="shared" si="0"/>
        <v>45108</v>
      </c>
      <c r="I5" s="99">
        <f t="shared" si="0"/>
        <v>45109</v>
      </c>
      <c r="J5" s="98">
        <f t="shared" si="0"/>
        <v>45110</v>
      </c>
      <c r="K5" s="98">
        <f t="shared" si="0"/>
        <v>45111</v>
      </c>
      <c r="L5" s="98">
        <f t="shared" si="0"/>
        <v>45112</v>
      </c>
      <c r="M5" s="98">
        <f t="shared" si="0"/>
        <v>45113</v>
      </c>
      <c r="N5" s="98">
        <f t="shared" si="0"/>
        <v>45114</v>
      </c>
      <c r="O5" s="98">
        <f t="shared" si="0"/>
        <v>45115</v>
      </c>
      <c r="P5" s="99">
        <f t="shared" si="0"/>
        <v>45116</v>
      </c>
      <c r="Q5" s="98">
        <f t="shared" si="0"/>
        <v>45117</v>
      </c>
      <c r="R5" s="98">
        <f t="shared" si="0"/>
        <v>45118</v>
      </c>
      <c r="S5" s="98">
        <f t="shared" si="0"/>
        <v>45119</v>
      </c>
      <c r="T5" s="98">
        <f t="shared" si="0"/>
        <v>45120</v>
      </c>
      <c r="U5" s="98">
        <f t="shared" si="0"/>
        <v>45121</v>
      </c>
      <c r="V5" s="98">
        <f t="shared" si="0"/>
        <v>45122</v>
      </c>
      <c r="W5" s="99">
        <f t="shared" si="0"/>
        <v>45123</v>
      </c>
      <c r="X5" s="98">
        <f t="shared" si="0"/>
        <v>45124</v>
      </c>
      <c r="Y5" s="98">
        <f t="shared" si="0"/>
        <v>45125</v>
      </c>
      <c r="Z5" s="98">
        <f t="shared" si="0"/>
        <v>45126</v>
      </c>
      <c r="AA5" s="98">
        <f t="shared" si="0"/>
        <v>45127</v>
      </c>
      <c r="AB5" s="98">
        <f t="shared" si="0"/>
        <v>45128</v>
      </c>
      <c r="AC5" s="98">
        <f t="shared" si="0"/>
        <v>45129</v>
      </c>
      <c r="AD5" s="99">
        <f t="shared" si="0"/>
        <v>45130</v>
      </c>
      <c r="AE5" s="98">
        <f t="shared" si="0"/>
        <v>45131</v>
      </c>
      <c r="AF5" s="98">
        <f t="shared" si="0"/>
        <v>45132</v>
      </c>
      <c r="AG5" s="98">
        <f t="shared" si="0"/>
        <v>45133</v>
      </c>
      <c r="AH5" s="98">
        <f t="shared" si="0"/>
        <v>45134</v>
      </c>
      <c r="AI5" s="98">
        <f t="shared" si="0"/>
        <v>45135</v>
      </c>
      <c r="AJ5" s="98">
        <f t="shared" si="0"/>
        <v>45136</v>
      </c>
      <c r="AK5" s="99">
        <f t="shared" si="0"/>
        <v>45137</v>
      </c>
      <c r="AL5" s="98">
        <f t="shared" si="0"/>
        <v>45138</v>
      </c>
      <c r="AM5" s="100">
        <f t="shared" si="0"/>
        <v>45139</v>
      </c>
      <c r="AN5" s="122"/>
      <c r="AO5" s="52"/>
      <c r="AP5" s="112"/>
      <c r="AQ5" s="112"/>
      <c r="AR5" s="112"/>
      <c r="AS5" s="112"/>
      <c r="AT5" s="112"/>
      <c r="AU5" s="112"/>
      <c r="AV5" s="112"/>
      <c r="AW5" s="112"/>
    </row>
    <row r="6" spans="1:49" x14ac:dyDescent="0.25">
      <c r="A6" s="107"/>
      <c r="B6" s="44" t="str">
        <f>_xlfn.TEXTJOIN("",FALSE,"Work Hours ",$C$1)</f>
        <v>Work Hours User 1</v>
      </c>
      <c r="C6" s="1"/>
      <c r="D6" s="2"/>
      <c r="E6" s="2"/>
      <c r="F6" s="2"/>
      <c r="G6" s="2"/>
      <c r="H6" s="2"/>
      <c r="I6" s="3"/>
      <c r="J6" s="2"/>
      <c r="K6" s="2"/>
      <c r="L6" s="2"/>
      <c r="M6" s="2"/>
      <c r="N6" s="2"/>
      <c r="O6" s="2"/>
      <c r="P6" s="3"/>
      <c r="Q6" s="2"/>
      <c r="R6" s="2"/>
      <c r="S6" s="2"/>
      <c r="T6" s="2"/>
      <c r="U6" s="2"/>
      <c r="V6" s="2"/>
      <c r="W6" s="3"/>
      <c r="X6" s="2"/>
      <c r="Y6" s="2"/>
      <c r="Z6" s="2"/>
      <c r="AA6" s="2"/>
      <c r="AB6" s="2"/>
      <c r="AC6" s="2"/>
      <c r="AD6" s="3"/>
      <c r="AE6" s="2"/>
      <c r="AF6" s="2"/>
      <c r="AG6" s="2"/>
      <c r="AH6" s="2"/>
      <c r="AI6" s="2"/>
      <c r="AJ6" s="2"/>
      <c r="AK6" s="3"/>
      <c r="AL6" s="2"/>
      <c r="AM6" s="4"/>
      <c r="AN6" s="122">
        <f>SUM(C6:AM6)</f>
        <v>0</v>
      </c>
      <c r="AO6" s="52"/>
      <c r="AP6" s="112"/>
      <c r="AQ6" s="112"/>
      <c r="AR6" s="112"/>
      <c r="AS6" s="112"/>
      <c r="AT6" s="112"/>
      <c r="AU6" s="112"/>
      <c r="AV6" s="112"/>
      <c r="AW6" s="112"/>
    </row>
    <row r="7" spans="1:49" x14ac:dyDescent="0.25">
      <c r="A7" s="107"/>
      <c r="B7" s="44" t="str">
        <f>_xlfn.TEXTJOIN("",FALSE,"Study Hours ",$C$1)</f>
        <v>Study Hours User 1</v>
      </c>
      <c r="C7" s="1"/>
      <c r="D7" s="2"/>
      <c r="E7" s="2"/>
      <c r="F7" s="2"/>
      <c r="G7" s="2"/>
      <c r="H7" s="2"/>
      <c r="I7" s="3"/>
      <c r="J7" s="2"/>
      <c r="K7" s="2"/>
      <c r="L7" s="2"/>
      <c r="M7" s="2"/>
      <c r="N7" s="2"/>
      <c r="O7" s="2"/>
      <c r="P7" s="3"/>
      <c r="Q7" s="2"/>
      <c r="R7" s="2"/>
      <c r="S7" s="2"/>
      <c r="T7" s="2"/>
      <c r="U7" s="2"/>
      <c r="V7" s="2"/>
      <c r="W7" s="3"/>
      <c r="X7" s="2"/>
      <c r="Y7" s="2"/>
      <c r="Z7" s="2"/>
      <c r="AA7" s="2"/>
      <c r="AB7" s="2"/>
      <c r="AC7" s="2"/>
      <c r="AD7" s="3"/>
      <c r="AE7" s="2"/>
      <c r="AF7" s="2"/>
      <c r="AG7" s="2"/>
      <c r="AH7" s="2"/>
      <c r="AI7" s="2"/>
      <c r="AJ7" s="2"/>
      <c r="AK7" s="3"/>
      <c r="AL7" s="2"/>
      <c r="AM7" s="4"/>
      <c r="AN7" s="122">
        <f t="shared" ref="AN7:AN9" si="1">SUM(C7:AM7)</f>
        <v>0</v>
      </c>
      <c r="AO7" s="52"/>
      <c r="AP7" s="112"/>
      <c r="AQ7" s="112"/>
      <c r="AR7" s="112"/>
      <c r="AS7" s="112"/>
      <c r="AT7" s="112"/>
      <c r="AU7" s="112"/>
      <c r="AV7" s="112"/>
      <c r="AW7" s="112"/>
    </row>
    <row r="8" spans="1:49" x14ac:dyDescent="0.25">
      <c r="A8" s="107"/>
      <c r="B8" s="44" t="str">
        <f>_xlfn.TEXTJOIN("",FALSE,"Work Hours ",$C$2)</f>
        <v>Work Hours User 2</v>
      </c>
      <c r="C8" s="1"/>
      <c r="D8" s="2"/>
      <c r="E8" s="2"/>
      <c r="F8" s="2"/>
      <c r="G8" s="2"/>
      <c r="H8" s="2"/>
      <c r="I8" s="3"/>
      <c r="J8" s="2"/>
      <c r="K8" s="2"/>
      <c r="L8" s="2"/>
      <c r="M8" s="2"/>
      <c r="N8" s="2"/>
      <c r="O8" s="2"/>
      <c r="P8" s="3"/>
      <c r="Q8" s="2"/>
      <c r="R8" s="2"/>
      <c r="S8" s="2"/>
      <c r="T8" s="2"/>
      <c r="U8" s="2"/>
      <c r="V8" s="2"/>
      <c r="W8" s="3"/>
      <c r="X8" s="2"/>
      <c r="Y8" s="2"/>
      <c r="Z8" s="2"/>
      <c r="AA8" s="2"/>
      <c r="AB8" s="2"/>
      <c r="AC8" s="2"/>
      <c r="AD8" s="3"/>
      <c r="AE8" s="2"/>
      <c r="AF8" s="2"/>
      <c r="AG8" s="2"/>
      <c r="AH8" s="2"/>
      <c r="AI8" s="2"/>
      <c r="AJ8" s="2"/>
      <c r="AK8" s="3"/>
      <c r="AL8" s="2"/>
      <c r="AM8" s="4"/>
      <c r="AN8" s="122">
        <f t="shared" si="1"/>
        <v>0</v>
      </c>
      <c r="AO8" s="52"/>
      <c r="AP8" s="112"/>
      <c r="AQ8" s="112"/>
      <c r="AR8" s="112"/>
      <c r="AS8" s="112"/>
      <c r="AT8" s="112"/>
      <c r="AU8" s="112"/>
      <c r="AV8" s="112"/>
      <c r="AW8" s="112"/>
    </row>
    <row r="9" spans="1:49" ht="15.75" thickBot="1" x14ac:dyDescent="0.3">
      <c r="A9" s="107"/>
      <c r="B9" s="44" t="str">
        <f>_xlfn.TEXTJOIN("",FALSE,"Study Hours ",$C$2)</f>
        <v>Study Hours User 2</v>
      </c>
      <c r="C9" s="1"/>
      <c r="D9" s="2"/>
      <c r="E9" s="2"/>
      <c r="F9" s="2"/>
      <c r="G9" s="2"/>
      <c r="H9" s="2"/>
      <c r="I9" s="3"/>
      <c r="J9" s="2"/>
      <c r="K9" s="2"/>
      <c r="L9" s="2"/>
      <c r="M9" s="2"/>
      <c r="N9" s="2"/>
      <c r="O9" s="2"/>
      <c r="P9" s="3"/>
      <c r="Q9" s="2"/>
      <c r="R9" s="2"/>
      <c r="S9" s="2"/>
      <c r="T9" s="2"/>
      <c r="U9" s="2"/>
      <c r="V9" s="2"/>
      <c r="W9" s="3"/>
      <c r="X9" s="2"/>
      <c r="Y9" s="2"/>
      <c r="Z9" s="2"/>
      <c r="AA9" s="2"/>
      <c r="AB9" s="2"/>
      <c r="AC9" s="2"/>
      <c r="AD9" s="3"/>
      <c r="AE9" s="2"/>
      <c r="AF9" s="2"/>
      <c r="AG9" s="2"/>
      <c r="AH9" s="2"/>
      <c r="AI9" s="2"/>
      <c r="AJ9" s="2"/>
      <c r="AK9" s="3"/>
      <c r="AL9" s="2"/>
      <c r="AM9" s="4"/>
      <c r="AN9" s="122">
        <f t="shared" si="1"/>
        <v>0</v>
      </c>
      <c r="AO9" s="52"/>
      <c r="AP9" s="112"/>
      <c r="AQ9" s="112"/>
      <c r="AR9" s="112"/>
      <c r="AS9" s="112"/>
      <c r="AT9" s="112"/>
      <c r="AU9" s="112"/>
      <c r="AV9" s="112"/>
      <c r="AW9" s="112"/>
    </row>
    <row r="10" spans="1:49" ht="16.5" thickTop="1" thickBot="1" x14ac:dyDescent="0.3">
      <c r="A10" s="110">
        <v>8</v>
      </c>
      <c r="B10" s="101" t="s">
        <v>7</v>
      </c>
      <c r="C10" s="102">
        <f>DATE($A$3-1,8,1)-WEEKDAY(DATE($A$3-1,8,1),3)</f>
        <v>45138</v>
      </c>
      <c r="D10" s="103">
        <f>C10+1</f>
        <v>45139</v>
      </c>
      <c r="E10" s="103">
        <f t="shared" ref="E10:AM10" si="2">D10+1</f>
        <v>45140</v>
      </c>
      <c r="F10" s="103">
        <f t="shared" si="2"/>
        <v>45141</v>
      </c>
      <c r="G10" s="103">
        <f t="shared" si="2"/>
        <v>45142</v>
      </c>
      <c r="H10" s="103">
        <f t="shared" si="2"/>
        <v>45143</v>
      </c>
      <c r="I10" s="99">
        <f t="shared" si="2"/>
        <v>45144</v>
      </c>
      <c r="J10" s="103">
        <f t="shared" si="2"/>
        <v>45145</v>
      </c>
      <c r="K10" s="103">
        <f t="shared" si="2"/>
        <v>45146</v>
      </c>
      <c r="L10" s="103">
        <f t="shared" si="2"/>
        <v>45147</v>
      </c>
      <c r="M10" s="103">
        <f t="shared" si="2"/>
        <v>45148</v>
      </c>
      <c r="N10" s="103">
        <f t="shared" si="2"/>
        <v>45149</v>
      </c>
      <c r="O10" s="103">
        <f t="shared" si="2"/>
        <v>45150</v>
      </c>
      <c r="P10" s="99">
        <f t="shared" si="2"/>
        <v>45151</v>
      </c>
      <c r="Q10" s="103">
        <f t="shared" si="2"/>
        <v>45152</v>
      </c>
      <c r="R10" s="103">
        <f t="shared" si="2"/>
        <v>45153</v>
      </c>
      <c r="S10" s="103">
        <f t="shared" si="2"/>
        <v>45154</v>
      </c>
      <c r="T10" s="103">
        <f t="shared" si="2"/>
        <v>45155</v>
      </c>
      <c r="U10" s="103">
        <f t="shared" si="2"/>
        <v>45156</v>
      </c>
      <c r="V10" s="103">
        <f t="shared" si="2"/>
        <v>45157</v>
      </c>
      <c r="W10" s="99">
        <f t="shared" si="2"/>
        <v>45158</v>
      </c>
      <c r="X10" s="103">
        <f t="shared" si="2"/>
        <v>45159</v>
      </c>
      <c r="Y10" s="103">
        <f t="shared" si="2"/>
        <v>45160</v>
      </c>
      <c r="Z10" s="103">
        <f t="shared" si="2"/>
        <v>45161</v>
      </c>
      <c r="AA10" s="103">
        <f t="shared" si="2"/>
        <v>45162</v>
      </c>
      <c r="AB10" s="103">
        <f t="shared" si="2"/>
        <v>45163</v>
      </c>
      <c r="AC10" s="103">
        <f t="shared" si="2"/>
        <v>45164</v>
      </c>
      <c r="AD10" s="99">
        <f t="shared" si="2"/>
        <v>45165</v>
      </c>
      <c r="AE10" s="103">
        <f t="shared" si="2"/>
        <v>45166</v>
      </c>
      <c r="AF10" s="103">
        <f t="shared" si="2"/>
        <v>45167</v>
      </c>
      <c r="AG10" s="103">
        <f t="shared" si="2"/>
        <v>45168</v>
      </c>
      <c r="AH10" s="103">
        <f t="shared" si="2"/>
        <v>45169</v>
      </c>
      <c r="AI10" s="103">
        <f t="shared" si="2"/>
        <v>45170</v>
      </c>
      <c r="AJ10" s="103">
        <f t="shared" si="2"/>
        <v>45171</v>
      </c>
      <c r="AK10" s="99">
        <f t="shared" si="2"/>
        <v>45172</v>
      </c>
      <c r="AL10" s="103">
        <f t="shared" si="2"/>
        <v>45173</v>
      </c>
      <c r="AM10" s="104">
        <f t="shared" si="2"/>
        <v>45174</v>
      </c>
      <c r="AN10" s="122"/>
      <c r="AO10" s="52"/>
      <c r="AP10" s="112"/>
      <c r="AQ10" s="112"/>
      <c r="AR10" s="112"/>
      <c r="AS10" s="112"/>
      <c r="AT10" s="112"/>
      <c r="AU10" s="112"/>
      <c r="AV10" s="112"/>
      <c r="AW10" s="112"/>
    </row>
    <row r="11" spans="1:49" x14ac:dyDescent="0.25">
      <c r="A11" s="110"/>
      <c r="B11" s="59" t="str">
        <f>_xlfn.TEXTJOIN("",FALSE,"Work Hours ",$C$1)</f>
        <v>Work Hours User 1</v>
      </c>
      <c r="C11" s="5"/>
      <c r="D11" s="6"/>
      <c r="E11" s="6"/>
      <c r="F11" s="6"/>
      <c r="G11" s="6"/>
      <c r="H11" s="6"/>
      <c r="I11" s="3"/>
      <c r="J11" s="6"/>
      <c r="K11" s="6"/>
      <c r="L11" s="6"/>
      <c r="M11" s="6"/>
      <c r="N11" s="6"/>
      <c r="O11" s="6"/>
      <c r="P11" s="3"/>
      <c r="Q11" s="6"/>
      <c r="R11" s="6"/>
      <c r="S11" s="6"/>
      <c r="T11" s="6"/>
      <c r="U11" s="6"/>
      <c r="V11" s="6"/>
      <c r="W11" s="3"/>
      <c r="X11" s="6"/>
      <c r="Y11" s="6"/>
      <c r="Z11" s="6"/>
      <c r="AA11" s="6"/>
      <c r="AB11" s="6"/>
      <c r="AC11" s="6"/>
      <c r="AD11" s="3"/>
      <c r="AE11" s="6"/>
      <c r="AF11" s="6"/>
      <c r="AG11" s="6"/>
      <c r="AH11" s="6"/>
      <c r="AI11" s="6"/>
      <c r="AJ11" s="6"/>
      <c r="AK11" s="3"/>
      <c r="AL11" s="6"/>
      <c r="AM11" s="7"/>
      <c r="AN11" s="122">
        <f t="shared" ref="AN11:AN64" si="3">SUM(C11:AM11)</f>
        <v>0</v>
      </c>
      <c r="AO11" s="52"/>
      <c r="AP11" s="112"/>
      <c r="AQ11" s="112"/>
      <c r="AR11" s="112"/>
      <c r="AS11" s="112"/>
      <c r="AT11" s="112"/>
      <c r="AU11" s="112"/>
      <c r="AV11" s="112"/>
      <c r="AW11" s="112"/>
    </row>
    <row r="12" spans="1:49" x14ac:dyDescent="0.25">
      <c r="A12" s="110"/>
      <c r="B12" s="59" t="str">
        <f>_xlfn.TEXTJOIN("",FALSE,"Study Hours ",$C$1)</f>
        <v>Study Hours User 1</v>
      </c>
      <c r="C12" s="5"/>
      <c r="D12" s="6"/>
      <c r="E12" s="6"/>
      <c r="F12" s="6"/>
      <c r="G12" s="6"/>
      <c r="H12" s="6"/>
      <c r="I12" s="3"/>
      <c r="J12" s="6"/>
      <c r="K12" s="6"/>
      <c r="L12" s="6"/>
      <c r="M12" s="6"/>
      <c r="N12" s="6"/>
      <c r="O12" s="6"/>
      <c r="P12" s="3"/>
      <c r="Q12" s="6"/>
      <c r="R12" s="6"/>
      <c r="S12" s="6"/>
      <c r="T12" s="6"/>
      <c r="U12" s="6"/>
      <c r="V12" s="6"/>
      <c r="W12" s="3"/>
      <c r="X12" s="6"/>
      <c r="Y12" s="6"/>
      <c r="Z12" s="6"/>
      <c r="AA12" s="6"/>
      <c r="AB12" s="6"/>
      <c r="AC12" s="6"/>
      <c r="AD12" s="3"/>
      <c r="AE12" s="6"/>
      <c r="AF12" s="6"/>
      <c r="AG12" s="6"/>
      <c r="AH12" s="6"/>
      <c r="AI12" s="6"/>
      <c r="AJ12" s="6"/>
      <c r="AK12" s="3"/>
      <c r="AL12" s="6"/>
      <c r="AM12" s="7"/>
      <c r="AN12" s="122">
        <f t="shared" si="3"/>
        <v>0</v>
      </c>
      <c r="AO12" s="52"/>
      <c r="AP12" s="112"/>
      <c r="AQ12" s="112"/>
      <c r="AR12" s="112"/>
      <c r="AS12" s="112"/>
      <c r="AT12" s="112"/>
      <c r="AU12" s="112"/>
      <c r="AV12" s="112"/>
      <c r="AW12" s="112"/>
    </row>
    <row r="13" spans="1:49" x14ac:dyDescent="0.25">
      <c r="A13" s="110"/>
      <c r="B13" s="59" t="str">
        <f>_xlfn.TEXTJOIN("",FALSE,"Work Hours ",$C$2)</f>
        <v>Work Hours User 2</v>
      </c>
      <c r="C13" s="5"/>
      <c r="D13" s="6"/>
      <c r="E13" s="6"/>
      <c r="F13" s="6"/>
      <c r="G13" s="6"/>
      <c r="H13" s="6"/>
      <c r="I13" s="3"/>
      <c r="J13" s="6"/>
      <c r="K13" s="6"/>
      <c r="L13" s="6"/>
      <c r="M13" s="6"/>
      <c r="N13" s="6"/>
      <c r="O13" s="6"/>
      <c r="P13" s="3"/>
      <c r="Q13" s="6"/>
      <c r="R13" s="6"/>
      <c r="S13" s="6"/>
      <c r="T13" s="6"/>
      <c r="U13" s="6"/>
      <c r="V13" s="6"/>
      <c r="W13" s="3"/>
      <c r="X13" s="6"/>
      <c r="Y13" s="6"/>
      <c r="Z13" s="6"/>
      <c r="AA13" s="6"/>
      <c r="AB13" s="6"/>
      <c r="AC13" s="6"/>
      <c r="AD13" s="3"/>
      <c r="AE13" s="6"/>
      <c r="AF13" s="6"/>
      <c r="AG13" s="6"/>
      <c r="AH13" s="6"/>
      <c r="AI13" s="6"/>
      <c r="AJ13" s="6"/>
      <c r="AK13" s="3"/>
      <c r="AL13" s="6"/>
      <c r="AM13" s="7"/>
      <c r="AN13" s="122">
        <f t="shared" si="3"/>
        <v>0</v>
      </c>
      <c r="AO13" s="52"/>
      <c r="AP13" s="112"/>
      <c r="AQ13" s="112"/>
      <c r="AR13" s="112"/>
      <c r="AS13" s="112"/>
      <c r="AT13" s="112"/>
      <c r="AU13" s="112"/>
      <c r="AV13" s="112"/>
      <c r="AW13" s="112"/>
    </row>
    <row r="14" spans="1:49" ht="15.75" thickBot="1" x14ac:dyDescent="0.3">
      <c r="A14" s="107"/>
      <c r="B14" s="59" t="str">
        <f>_xlfn.TEXTJOIN("",FALSE,"Study Hours ",$C$2)</f>
        <v>Study Hours User 2</v>
      </c>
      <c r="C14" s="5"/>
      <c r="D14" s="6"/>
      <c r="E14" s="6"/>
      <c r="F14" s="6"/>
      <c r="G14" s="6"/>
      <c r="H14" s="6"/>
      <c r="I14" s="3"/>
      <c r="J14" s="6"/>
      <c r="K14" s="6"/>
      <c r="L14" s="6"/>
      <c r="M14" s="6"/>
      <c r="N14" s="6"/>
      <c r="O14" s="6"/>
      <c r="P14" s="3"/>
      <c r="Q14" s="6"/>
      <c r="R14" s="6"/>
      <c r="S14" s="6"/>
      <c r="T14" s="6"/>
      <c r="U14" s="6"/>
      <c r="V14" s="6"/>
      <c r="W14" s="3"/>
      <c r="X14" s="6"/>
      <c r="Y14" s="6"/>
      <c r="Z14" s="6"/>
      <c r="AA14" s="6"/>
      <c r="AB14" s="6"/>
      <c r="AC14" s="6"/>
      <c r="AD14" s="3"/>
      <c r="AE14" s="6"/>
      <c r="AF14" s="6"/>
      <c r="AG14" s="6"/>
      <c r="AH14" s="6"/>
      <c r="AI14" s="6"/>
      <c r="AJ14" s="6"/>
      <c r="AK14" s="3"/>
      <c r="AL14" s="6"/>
      <c r="AM14" s="7"/>
      <c r="AN14" s="122">
        <f t="shared" si="3"/>
        <v>0</v>
      </c>
      <c r="AO14" s="52"/>
      <c r="AP14" s="112"/>
      <c r="AQ14" s="112"/>
      <c r="AR14" s="112"/>
      <c r="AS14" s="112"/>
      <c r="AT14" s="112"/>
      <c r="AU14" s="112"/>
      <c r="AV14" s="112"/>
      <c r="AW14" s="112"/>
    </row>
    <row r="15" spans="1:49" ht="16.5" thickTop="1" thickBot="1" x14ac:dyDescent="0.3">
      <c r="A15" s="109">
        <v>9</v>
      </c>
      <c r="B15" s="96" t="s">
        <v>8</v>
      </c>
      <c r="C15" s="97">
        <f>DATE($A$3-1,9,1)-WEEKDAY(DATE($A$3-1,9,1),3)</f>
        <v>45166</v>
      </c>
      <c r="D15" s="98">
        <f>C15+1</f>
        <v>45167</v>
      </c>
      <c r="E15" s="98">
        <f t="shared" ref="E15:AM15" si="4">D15+1</f>
        <v>45168</v>
      </c>
      <c r="F15" s="98">
        <f t="shared" si="4"/>
        <v>45169</v>
      </c>
      <c r="G15" s="98">
        <f t="shared" si="4"/>
        <v>45170</v>
      </c>
      <c r="H15" s="98">
        <f t="shared" si="4"/>
        <v>45171</v>
      </c>
      <c r="I15" s="99">
        <f t="shared" si="4"/>
        <v>45172</v>
      </c>
      <c r="J15" s="98">
        <f t="shared" si="4"/>
        <v>45173</v>
      </c>
      <c r="K15" s="98">
        <f t="shared" si="4"/>
        <v>45174</v>
      </c>
      <c r="L15" s="98">
        <f t="shared" si="4"/>
        <v>45175</v>
      </c>
      <c r="M15" s="98">
        <f t="shared" si="4"/>
        <v>45176</v>
      </c>
      <c r="N15" s="98">
        <f t="shared" si="4"/>
        <v>45177</v>
      </c>
      <c r="O15" s="98">
        <f t="shared" si="4"/>
        <v>45178</v>
      </c>
      <c r="P15" s="99">
        <f t="shared" si="4"/>
        <v>45179</v>
      </c>
      <c r="Q15" s="98">
        <f t="shared" si="4"/>
        <v>45180</v>
      </c>
      <c r="R15" s="98">
        <f t="shared" si="4"/>
        <v>45181</v>
      </c>
      <c r="S15" s="98">
        <f t="shared" si="4"/>
        <v>45182</v>
      </c>
      <c r="T15" s="98">
        <f t="shared" si="4"/>
        <v>45183</v>
      </c>
      <c r="U15" s="98">
        <f t="shared" si="4"/>
        <v>45184</v>
      </c>
      <c r="V15" s="98">
        <f t="shared" si="4"/>
        <v>45185</v>
      </c>
      <c r="W15" s="99">
        <f t="shared" si="4"/>
        <v>45186</v>
      </c>
      <c r="X15" s="98">
        <f t="shared" si="4"/>
        <v>45187</v>
      </c>
      <c r="Y15" s="98">
        <f t="shared" si="4"/>
        <v>45188</v>
      </c>
      <c r="Z15" s="98">
        <f t="shared" si="4"/>
        <v>45189</v>
      </c>
      <c r="AA15" s="98">
        <f t="shared" si="4"/>
        <v>45190</v>
      </c>
      <c r="AB15" s="98">
        <f t="shared" si="4"/>
        <v>45191</v>
      </c>
      <c r="AC15" s="98">
        <f t="shared" si="4"/>
        <v>45192</v>
      </c>
      <c r="AD15" s="99">
        <f t="shared" si="4"/>
        <v>45193</v>
      </c>
      <c r="AE15" s="98">
        <f t="shared" si="4"/>
        <v>45194</v>
      </c>
      <c r="AF15" s="98">
        <f t="shared" si="4"/>
        <v>45195</v>
      </c>
      <c r="AG15" s="98">
        <f t="shared" si="4"/>
        <v>45196</v>
      </c>
      <c r="AH15" s="98">
        <f t="shared" si="4"/>
        <v>45197</v>
      </c>
      <c r="AI15" s="98">
        <f t="shared" si="4"/>
        <v>45198</v>
      </c>
      <c r="AJ15" s="98">
        <f t="shared" si="4"/>
        <v>45199</v>
      </c>
      <c r="AK15" s="99">
        <f t="shared" si="4"/>
        <v>45200</v>
      </c>
      <c r="AL15" s="98">
        <f t="shared" si="4"/>
        <v>45201</v>
      </c>
      <c r="AM15" s="100">
        <f t="shared" si="4"/>
        <v>45202</v>
      </c>
      <c r="AN15" s="122"/>
      <c r="AO15" s="52"/>
      <c r="AP15" s="112"/>
      <c r="AQ15" s="112"/>
      <c r="AR15" s="112"/>
      <c r="AS15" s="112"/>
      <c r="AT15" s="112"/>
      <c r="AU15" s="112"/>
      <c r="AV15" s="112"/>
      <c r="AW15" s="112"/>
    </row>
    <row r="16" spans="1:49" x14ac:dyDescent="0.25">
      <c r="A16" s="109"/>
      <c r="B16" s="44" t="str">
        <f>_xlfn.TEXTJOIN("",FALSE,"Work Hours ",$C$1)</f>
        <v>Work Hours User 1</v>
      </c>
      <c r="C16" s="1"/>
      <c r="D16" s="2"/>
      <c r="E16" s="2"/>
      <c r="F16" s="2"/>
      <c r="G16" s="2"/>
      <c r="H16" s="2"/>
      <c r="I16" s="3"/>
      <c r="J16" s="2"/>
      <c r="K16" s="2"/>
      <c r="L16" s="2"/>
      <c r="M16" s="2"/>
      <c r="N16" s="2"/>
      <c r="O16" s="2"/>
      <c r="P16" s="3"/>
      <c r="Q16" s="2"/>
      <c r="R16" s="2"/>
      <c r="S16" s="2"/>
      <c r="T16" s="2"/>
      <c r="U16" s="2"/>
      <c r="V16" s="2"/>
      <c r="W16" s="3"/>
      <c r="X16" s="2"/>
      <c r="Y16" s="2"/>
      <c r="Z16" s="2"/>
      <c r="AA16" s="2"/>
      <c r="AB16" s="2"/>
      <c r="AC16" s="2"/>
      <c r="AD16" s="3"/>
      <c r="AE16" s="2"/>
      <c r="AF16" s="2"/>
      <c r="AG16" s="2"/>
      <c r="AH16" s="2"/>
      <c r="AI16" s="2"/>
      <c r="AJ16" s="2"/>
      <c r="AK16" s="3"/>
      <c r="AL16" s="2"/>
      <c r="AM16" s="4"/>
      <c r="AN16" s="122">
        <f t="shared" si="3"/>
        <v>0</v>
      </c>
      <c r="AO16" s="52"/>
      <c r="AP16" s="112"/>
      <c r="AQ16" s="112"/>
      <c r="AR16" s="112"/>
      <c r="AS16" s="112"/>
      <c r="AT16" s="112"/>
      <c r="AU16" s="112"/>
      <c r="AV16" s="112"/>
      <c r="AW16" s="112"/>
    </row>
    <row r="17" spans="1:49" x14ac:dyDescent="0.25">
      <c r="A17" s="109"/>
      <c r="B17" s="44" t="str">
        <f>_xlfn.TEXTJOIN("",FALSE,"Study Hours ",$C$1)</f>
        <v>Study Hours User 1</v>
      </c>
      <c r="C17" s="1"/>
      <c r="D17" s="2"/>
      <c r="E17" s="2"/>
      <c r="F17" s="2"/>
      <c r="G17" s="2"/>
      <c r="H17" s="2"/>
      <c r="I17" s="3"/>
      <c r="J17" s="2"/>
      <c r="K17" s="2"/>
      <c r="L17" s="2"/>
      <c r="M17" s="2"/>
      <c r="N17" s="2"/>
      <c r="O17" s="2"/>
      <c r="P17" s="3"/>
      <c r="Q17" s="2"/>
      <c r="R17" s="2"/>
      <c r="S17" s="2"/>
      <c r="T17" s="2"/>
      <c r="U17" s="2"/>
      <c r="V17" s="2"/>
      <c r="W17" s="3"/>
      <c r="X17" s="2"/>
      <c r="Y17" s="2"/>
      <c r="Z17" s="2"/>
      <c r="AA17" s="2"/>
      <c r="AB17" s="2"/>
      <c r="AC17" s="2"/>
      <c r="AD17" s="3"/>
      <c r="AE17" s="2"/>
      <c r="AF17" s="2"/>
      <c r="AG17" s="2"/>
      <c r="AH17" s="2"/>
      <c r="AI17" s="2"/>
      <c r="AJ17" s="2"/>
      <c r="AK17" s="3"/>
      <c r="AL17" s="2"/>
      <c r="AM17" s="4"/>
      <c r="AN17" s="122">
        <f t="shared" si="3"/>
        <v>0</v>
      </c>
      <c r="AO17" s="52"/>
      <c r="AP17" s="112"/>
      <c r="AQ17" s="112"/>
      <c r="AR17" s="112"/>
      <c r="AS17" s="112"/>
      <c r="AT17" s="112"/>
      <c r="AU17" s="112"/>
      <c r="AV17" s="112"/>
      <c r="AW17" s="112"/>
    </row>
    <row r="18" spans="1:49" x14ac:dyDescent="0.25">
      <c r="A18" s="109"/>
      <c r="B18" s="44" t="str">
        <f>_xlfn.TEXTJOIN("",FALSE,"Work Hours ",$C$2)</f>
        <v>Work Hours User 2</v>
      </c>
      <c r="C18" s="1"/>
      <c r="D18" s="2"/>
      <c r="E18" s="2"/>
      <c r="F18" s="2"/>
      <c r="G18" s="2"/>
      <c r="H18" s="2"/>
      <c r="I18" s="3"/>
      <c r="J18" s="2"/>
      <c r="K18" s="2"/>
      <c r="L18" s="2"/>
      <c r="M18" s="2"/>
      <c r="N18" s="2"/>
      <c r="O18" s="2"/>
      <c r="P18" s="3"/>
      <c r="Q18" s="2"/>
      <c r="R18" s="2"/>
      <c r="S18" s="2"/>
      <c r="T18" s="2"/>
      <c r="U18" s="2"/>
      <c r="V18" s="2"/>
      <c r="W18" s="3"/>
      <c r="X18" s="2"/>
      <c r="Y18" s="2"/>
      <c r="Z18" s="2"/>
      <c r="AA18" s="2"/>
      <c r="AB18" s="2"/>
      <c r="AC18" s="2"/>
      <c r="AD18" s="3"/>
      <c r="AE18" s="2"/>
      <c r="AF18" s="2"/>
      <c r="AG18" s="2"/>
      <c r="AH18" s="2"/>
      <c r="AI18" s="2"/>
      <c r="AJ18" s="2"/>
      <c r="AK18" s="3"/>
      <c r="AL18" s="2"/>
      <c r="AM18" s="4"/>
      <c r="AN18" s="122">
        <f t="shared" si="3"/>
        <v>0</v>
      </c>
      <c r="AO18" s="52"/>
      <c r="AP18" s="112"/>
      <c r="AQ18" s="112"/>
      <c r="AR18" s="112"/>
      <c r="AS18" s="112"/>
      <c r="AT18" s="112"/>
      <c r="AU18" s="112"/>
      <c r="AV18" s="112"/>
      <c r="AW18" s="112"/>
    </row>
    <row r="19" spans="1:49" ht="15.75" thickBot="1" x14ac:dyDescent="0.3">
      <c r="A19" s="107"/>
      <c r="B19" s="44" t="str">
        <f>_xlfn.TEXTJOIN("",FALSE,"Study Hours ",$C$2)</f>
        <v>Study Hours User 2</v>
      </c>
      <c r="C19" s="1"/>
      <c r="D19" s="2"/>
      <c r="E19" s="2"/>
      <c r="F19" s="2"/>
      <c r="G19" s="2"/>
      <c r="H19" s="2"/>
      <c r="I19" s="3"/>
      <c r="J19" s="2"/>
      <c r="K19" s="2"/>
      <c r="L19" s="2"/>
      <c r="M19" s="2"/>
      <c r="N19" s="2"/>
      <c r="O19" s="2"/>
      <c r="P19" s="3"/>
      <c r="Q19" s="2"/>
      <c r="R19" s="2"/>
      <c r="S19" s="2"/>
      <c r="T19" s="2"/>
      <c r="U19" s="2"/>
      <c r="V19" s="2"/>
      <c r="W19" s="3"/>
      <c r="X19" s="2"/>
      <c r="Y19" s="2"/>
      <c r="Z19" s="2"/>
      <c r="AA19" s="2"/>
      <c r="AB19" s="2"/>
      <c r="AC19" s="2"/>
      <c r="AD19" s="3"/>
      <c r="AE19" s="2"/>
      <c r="AF19" s="2"/>
      <c r="AG19" s="2"/>
      <c r="AH19" s="2"/>
      <c r="AI19" s="2"/>
      <c r="AJ19" s="2"/>
      <c r="AK19" s="3"/>
      <c r="AL19" s="2"/>
      <c r="AM19" s="4"/>
      <c r="AN19" s="122">
        <f t="shared" si="3"/>
        <v>0</v>
      </c>
      <c r="AO19" s="52"/>
      <c r="AP19" s="112"/>
      <c r="AQ19" s="112"/>
      <c r="AR19" s="112"/>
      <c r="AS19" s="112"/>
      <c r="AT19" s="112"/>
      <c r="AU19" s="112"/>
      <c r="AV19" s="112"/>
      <c r="AW19" s="112"/>
    </row>
    <row r="20" spans="1:49" ht="16.5" thickTop="1" thickBot="1" x14ac:dyDescent="0.3">
      <c r="A20" s="110">
        <v>10</v>
      </c>
      <c r="B20" s="101" t="s">
        <v>9</v>
      </c>
      <c r="C20" s="102">
        <f>DATE($A$3-1,10,1)-WEEKDAY(DATE($A$3-1,10,1),3)</f>
        <v>45194</v>
      </c>
      <c r="D20" s="103">
        <f>C20+1</f>
        <v>45195</v>
      </c>
      <c r="E20" s="103">
        <f t="shared" ref="E20:AM20" si="5">D20+1</f>
        <v>45196</v>
      </c>
      <c r="F20" s="103">
        <f t="shared" si="5"/>
        <v>45197</v>
      </c>
      <c r="G20" s="103">
        <f t="shared" si="5"/>
        <v>45198</v>
      </c>
      <c r="H20" s="103">
        <f t="shared" si="5"/>
        <v>45199</v>
      </c>
      <c r="I20" s="99">
        <f t="shared" si="5"/>
        <v>45200</v>
      </c>
      <c r="J20" s="103">
        <f t="shared" si="5"/>
        <v>45201</v>
      </c>
      <c r="K20" s="103">
        <f t="shared" si="5"/>
        <v>45202</v>
      </c>
      <c r="L20" s="103">
        <f t="shared" si="5"/>
        <v>45203</v>
      </c>
      <c r="M20" s="103">
        <f t="shared" si="5"/>
        <v>45204</v>
      </c>
      <c r="N20" s="103">
        <f t="shared" si="5"/>
        <v>45205</v>
      </c>
      <c r="O20" s="103">
        <f t="shared" si="5"/>
        <v>45206</v>
      </c>
      <c r="P20" s="99">
        <f t="shared" si="5"/>
        <v>45207</v>
      </c>
      <c r="Q20" s="103">
        <f t="shared" si="5"/>
        <v>45208</v>
      </c>
      <c r="R20" s="103">
        <f t="shared" si="5"/>
        <v>45209</v>
      </c>
      <c r="S20" s="103">
        <f t="shared" si="5"/>
        <v>45210</v>
      </c>
      <c r="T20" s="103">
        <f t="shared" si="5"/>
        <v>45211</v>
      </c>
      <c r="U20" s="103">
        <f t="shared" si="5"/>
        <v>45212</v>
      </c>
      <c r="V20" s="103">
        <f t="shared" si="5"/>
        <v>45213</v>
      </c>
      <c r="W20" s="99">
        <f t="shared" si="5"/>
        <v>45214</v>
      </c>
      <c r="X20" s="103">
        <f t="shared" si="5"/>
        <v>45215</v>
      </c>
      <c r="Y20" s="103">
        <f t="shared" si="5"/>
        <v>45216</v>
      </c>
      <c r="Z20" s="103">
        <f t="shared" si="5"/>
        <v>45217</v>
      </c>
      <c r="AA20" s="103">
        <f t="shared" si="5"/>
        <v>45218</v>
      </c>
      <c r="AB20" s="103">
        <f t="shared" si="5"/>
        <v>45219</v>
      </c>
      <c r="AC20" s="103">
        <f t="shared" si="5"/>
        <v>45220</v>
      </c>
      <c r="AD20" s="99">
        <f t="shared" si="5"/>
        <v>45221</v>
      </c>
      <c r="AE20" s="103">
        <f t="shared" si="5"/>
        <v>45222</v>
      </c>
      <c r="AF20" s="103">
        <f t="shared" si="5"/>
        <v>45223</v>
      </c>
      <c r="AG20" s="103">
        <f t="shared" si="5"/>
        <v>45224</v>
      </c>
      <c r="AH20" s="103">
        <f t="shared" si="5"/>
        <v>45225</v>
      </c>
      <c r="AI20" s="103">
        <f t="shared" si="5"/>
        <v>45226</v>
      </c>
      <c r="AJ20" s="103">
        <f t="shared" si="5"/>
        <v>45227</v>
      </c>
      <c r="AK20" s="99">
        <f t="shared" si="5"/>
        <v>45228</v>
      </c>
      <c r="AL20" s="103">
        <f t="shared" si="5"/>
        <v>45229</v>
      </c>
      <c r="AM20" s="104">
        <f t="shared" si="5"/>
        <v>45230</v>
      </c>
      <c r="AN20" s="122"/>
      <c r="AO20" s="52"/>
      <c r="AP20" s="112"/>
      <c r="AQ20" s="112"/>
      <c r="AR20" s="112"/>
      <c r="AS20" s="112"/>
      <c r="AT20" s="112"/>
      <c r="AU20" s="112"/>
      <c r="AV20" s="112"/>
      <c r="AW20" s="112"/>
    </row>
    <row r="21" spans="1:49" x14ac:dyDescent="0.25">
      <c r="A21" s="110"/>
      <c r="B21" s="59" t="str">
        <f>_xlfn.TEXTJOIN("",FALSE,"Work Hours ",$C$1)</f>
        <v>Work Hours User 1</v>
      </c>
      <c r="C21" s="5"/>
      <c r="D21" s="6"/>
      <c r="E21" s="6"/>
      <c r="F21" s="6"/>
      <c r="G21" s="6"/>
      <c r="H21" s="6"/>
      <c r="I21" s="3"/>
      <c r="J21" s="6"/>
      <c r="K21" s="6"/>
      <c r="L21" s="6"/>
      <c r="M21" s="6"/>
      <c r="N21" s="6"/>
      <c r="O21" s="6"/>
      <c r="P21" s="3"/>
      <c r="Q21" s="6"/>
      <c r="R21" s="6"/>
      <c r="S21" s="6"/>
      <c r="T21" s="6"/>
      <c r="U21" s="6"/>
      <c r="V21" s="6"/>
      <c r="W21" s="3"/>
      <c r="X21" s="6"/>
      <c r="Y21" s="6"/>
      <c r="Z21" s="6"/>
      <c r="AA21" s="6"/>
      <c r="AB21" s="6"/>
      <c r="AC21" s="6"/>
      <c r="AD21" s="3"/>
      <c r="AE21" s="6"/>
      <c r="AF21" s="6"/>
      <c r="AG21" s="6"/>
      <c r="AH21" s="6"/>
      <c r="AI21" s="6"/>
      <c r="AJ21" s="6"/>
      <c r="AK21" s="3"/>
      <c r="AL21" s="6"/>
      <c r="AM21" s="7"/>
      <c r="AN21" s="122">
        <f t="shared" si="3"/>
        <v>0</v>
      </c>
      <c r="AO21" s="52"/>
      <c r="AP21" s="112"/>
      <c r="AQ21" s="112"/>
      <c r="AR21" s="112"/>
      <c r="AS21" s="112"/>
      <c r="AT21" s="112"/>
      <c r="AU21" s="112"/>
      <c r="AV21" s="112"/>
      <c r="AW21" s="112"/>
    </row>
    <row r="22" spans="1:49" x14ac:dyDescent="0.25">
      <c r="A22" s="110"/>
      <c r="B22" s="59" t="str">
        <f>_xlfn.TEXTJOIN("",FALSE,"Study Hours ",$C$1)</f>
        <v>Study Hours User 1</v>
      </c>
      <c r="C22" s="5"/>
      <c r="D22" s="6"/>
      <c r="E22" s="6"/>
      <c r="F22" s="6"/>
      <c r="G22" s="6"/>
      <c r="H22" s="6"/>
      <c r="I22" s="3"/>
      <c r="J22" s="6"/>
      <c r="K22" s="6"/>
      <c r="L22" s="6"/>
      <c r="M22" s="6"/>
      <c r="N22" s="6"/>
      <c r="O22" s="6"/>
      <c r="P22" s="3"/>
      <c r="Q22" s="6"/>
      <c r="R22" s="6"/>
      <c r="S22" s="6"/>
      <c r="T22" s="6"/>
      <c r="U22" s="6"/>
      <c r="V22" s="6"/>
      <c r="W22" s="3"/>
      <c r="X22" s="6"/>
      <c r="Y22" s="6"/>
      <c r="Z22" s="6"/>
      <c r="AA22" s="6"/>
      <c r="AB22" s="6"/>
      <c r="AC22" s="6"/>
      <c r="AD22" s="3"/>
      <c r="AE22" s="6"/>
      <c r="AF22" s="6"/>
      <c r="AG22" s="6"/>
      <c r="AH22" s="6"/>
      <c r="AI22" s="6"/>
      <c r="AJ22" s="6"/>
      <c r="AK22" s="3"/>
      <c r="AL22" s="6"/>
      <c r="AM22" s="7"/>
      <c r="AN22" s="122">
        <f t="shared" si="3"/>
        <v>0</v>
      </c>
      <c r="AO22" s="52"/>
      <c r="AP22" s="112"/>
      <c r="AQ22" s="112"/>
      <c r="AR22" s="112"/>
      <c r="AS22" s="112"/>
      <c r="AT22" s="112"/>
      <c r="AU22" s="112"/>
      <c r="AV22" s="112"/>
      <c r="AW22" s="112"/>
    </row>
    <row r="23" spans="1:49" x14ac:dyDescent="0.25">
      <c r="A23" s="110"/>
      <c r="B23" s="59" t="str">
        <f>_xlfn.TEXTJOIN("",FALSE,"Work Hours ",$C$2)</f>
        <v>Work Hours User 2</v>
      </c>
      <c r="C23" s="5"/>
      <c r="D23" s="6"/>
      <c r="E23" s="6"/>
      <c r="F23" s="6"/>
      <c r="G23" s="6"/>
      <c r="H23" s="6"/>
      <c r="I23" s="3"/>
      <c r="J23" s="6"/>
      <c r="K23" s="6"/>
      <c r="L23" s="6"/>
      <c r="M23" s="6"/>
      <c r="N23" s="6"/>
      <c r="O23" s="6"/>
      <c r="P23" s="3"/>
      <c r="Q23" s="6"/>
      <c r="R23" s="6"/>
      <c r="S23" s="6"/>
      <c r="T23" s="6"/>
      <c r="U23" s="6"/>
      <c r="V23" s="6"/>
      <c r="W23" s="3"/>
      <c r="X23" s="6"/>
      <c r="Y23" s="6"/>
      <c r="Z23" s="6"/>
      <c r="AA23" s="6"/>
      <c r="AB23" s="6"/>
      <c r="AC23" s="6"/>
      <c r="AD23" s="3"/>
      <c r="AE23" s="6"/>
      <c r="AF23" s="6"/>
      <c r="AG23" s="6"/>
      <c r="AH23" s="6"/>
      <c r="AI23" s="6"/>
      <c r="AJ23" s="6"/>
      <c r="AK23" s="3"/>
      <c r="AL23" s="6"/>
      <c r="AM23" s="7"/>
      <c r="AN23" s="122">
        <f t="shared" si="3"/>
        <v>0</v>
      </c>
      <c r="AO23" s="52"/>
      <c r="AP23" s="112"/>
      <c r="AQ23" s="112"/>
      <c r="AR23" s="112"/>
      <c r="AS23" s="112"/>
      <c r="AT23" s="112"/>
      <c r="AU23" s="112"/>
      <c r="AV23" s="112"/>
      <c r="AW23" s="112"/>
    </row>
    <row r="24" spans="1:49" ht="15.75" thickBot="1" x14ac:dyDescent="0.3">
      <c r="A24" s="107"/>
      <c r="B24" s="59" t="str">
        <f>_xlfn.TEXTJOIN("",FALSE,"Study Hours ",$C$2)</f>
        <v>Study Hours User 2</v>
      </c>
      <c r="C24" s="5"/>
      <c r="D24" s="6"/>
      <c r="E24" s="6"/>
      <c r="F24" s="6"/>
      <c r="G24" s="6"/>
      <c r="H24" s="6"/>
      <c r="I24" s="3"/>
      <c r="J24" s="6"/>
      <c r="K24" s="6"/>
      <c r="L24" s="6"/>
      <c r="M24" s="6"/>
      <c r="N24" s="6"/>
      <c r="O24" s="6"/>
      <c r="P24" s="3"/>
      <c r="Q24" s="6"/>
      <c r="R24" s="6"/>
      <c r="S24" s="6"/>
      <c r="T24" s="6"/>
      <c r="U24" s="6"/>
      <c r="V24" s="6"/>
      <c r="W24" s="3"/>
      <c r="X24" s="6"/>
      <c r="Y24" s="6"/>
      <c r="Z24" s="6"/>
      <c r="AA24" s="6"/>
      <c r="AB24" s="6"/>
      <c r="AC24" s="6"/>
      <c r="AD24" s="3"/>
      <c r="AE24" s="6"/>
      <c r="AF24" s="6"/>
      <c r="AG24" s="6"/>
      <c r="AH24" s="6"/>
      <c r="AI24" s="6"/>
      <c r="AJ24" s="6"/>
      <c r="AK24" s="3"/>
      <c r="AL24" s="6"/>
      <c r="AM24" s="7"/>
      <c r="AN24" s="122">
        <f t="shared" si="3"/>
        <v>0</v>
      </c>
      <c r="AO24" s="52"/>
      <c r="AP24" s="112"/>
      <c r="AQ24" s="112"/>
      <c r="AR24" s="112"/>
      <c r="AS24" s="112"/>
      <c r="AT24" s="112"/>
      <c r="AU24" s="112"/>
      <c r="AV24" s="112"/>
      <c r="AW24" s="112"/>
    </row>
    <row r="25" spans="1:49" ht="16.5" thickTop="1" thickBot="1" x14ac:dyDescent="0.3">
      <c r="A25" s="109">
        <v>11</v>
      </c>
      <c r="B25" s="96" t="s">
        <v>10</v>
      </c>
      <c r="C25" s="97">
        <f>DATE($A$3-1,11,1)-WEEKDAY(DATE($A$3-1,11,1),3)</f>
        <v>45229</v>
      </c>
      <c r="D25" s="98">
        <f>C25+1</f>
        <v>45230</v>
      </c>
      <c r="E25" s="98">
        <f t="shared" ref="E25:AM25" si="6">D25+1</f>
        <v>45231</v>
      </c>
      <c r="F25" s="98">
        <f t="shared" si="6"/>
        <v>45232</v>
      </c>
      <c r="G25" s="98">
        <f t="shared" si="6"/>
        <v>45233</v>
      </c>
      <c r="H25" s="98">
        <f t="shared" si="6"/>
        <v>45234</v>
      </c>
      <c r="I25" s="99">
        <f t="shared" si="6"/>
        <v>45235</v>
      </c>
      <c r="J25" s="98">
        <f t="shared" si="6"/>
        <v>45236</v>
      </c>
      <c r="K25" s="98">
        <f t="shared" si="6"/>
        <v>45237</v>
      </c>
      <c r="L25" s="98">
        <f t="shared" si="6"/>
        <v>45238</v>
      </c>
      <c r="M25" s="98">
        <f t="shared" si="6"/>
        <v>45239</v>
      </c>
      <c r="N25" s="98">
        <f t="shared" si="6"/>
        <v>45240</v>
      </c>
      <c r="O25" s="98">
        <f t="shared" si="6"/>
        <v>45241</v>
      </c>
      <c r="P25" s="99">
        <f t="shared" si="6"/>
        <v>45242</v>
      </c>
      <c r="Q25" s="98">
        <f t="shared" si="6"/>
        <v>45243</v>
      </c>
      <c r="R25" s="98">
        <f t="shared" si="6"/>
        <v>45244</v>
      </c>
      <c r="S25" s="98">
        <f t="shared" si="6"/>
        <v>45245</v>
      </c>
      <c r="T25" s="98">
        <f t="shared" si="6"/>
        <v>45246</v>
      </c>
      <c r="U25" s="98">
        <f t="shared" si="6"/>
        <v>45247</v>
      </c>
      <c r="V25" s="98">
        <f t="shared" si="6"/>
        <v>45248</v>
      </c>
      <c r="W25" s="99">
        <f t="shared" si="6"/>
        <v>45249</v>
      </c>
      <c r="X25" s="98">
        <f t="shared" si="6"/>
        <v>45250</v>
      </c>
      <c r="Y25" s="98">
        <f t="shared" si="6"/>
        <v>45251</v>
      </c>
      <c r="Z25" s="98">
        <f t="shared" si="6"/>
        <v>45252</v>
      </c>
      <c r="AA25" s="98">
        <f t="shared" si="6"/>
        <v>45253</v>
      </c>
      <c r="AB25" s="98">
        <f t="shared" si="6"/>
        <v>45254</v>
      </c>
      <c r="AC25" s="98">
        <f t="shared" si="6"/>
        <v>45255</v>
      </c>
      <c r="AD25" s="99">
        <f t="shared" si="6"/>
        <v>45256</v>
      </c>
      <c r="AE25" s="98">
        <f t="shared" si="6"/>
        <v>45257</v>
      </c>
      <c r="AF25" s="98">
        <f t="shared" si="6"/>
        <v>45258</v>
      </c>
      <c r="AG25" s="98">
        <f t="shared" si="6"/>
        <v>45259</v>
      </c>
      <c r="AH25" s="98">
        <f t="shared" si="6"/>
        <v>45260</v>
      </c>
      <c r="AI25" s="98">
        <f t="shared" si="6"/>
        <v>45261</v>
      </c>
      <c r="AJ25" s="98">
        <f t="shared" si="6"/>
        <v>45262</v>
      </c>
      <c r="AK25" s="99">
        <f t="shared" si="6"/>
        <v>45263</v>
      </c>
      <c r="AL25" s="98">
        <f t="shared" si="6"/>
        <v>45264</v>
      </c>
      <c r="AM25" s="100">
        <f t="shared" si="6"/>
        <v>45265</v>
      </c>
      <c r="AN25" s="122"/>
      <c r="AO25" s="52"/>
      <c r="AP25" s="112"/>
      <c r="AQ25" s="112"/>
      <c r="AR25" s="112"/>
      <c r="AS25" s="112"/>
      <c r="AT25" s="112"/>
      <c r="AU25" s="112"/>
      <c r="AV25" s="112"/>
      <c r="AW25" s="112"/>
    </row>
    <row r="26" spans="1:49" x14ac:dyDescent="0.25">
      <c r="A26" s="109"/>
      <c r="B26" s="44" t="str">
        <f>_xlfn.TEXTJOIN("",FALSE,"Work Hours ",$C$1)</f>
        <v>Work Hours User 1</v>
      </c>
      <c r="C26" s="1"/>
      <c r="D26" s="2"/>
      <c r="E26" s="2"/>
      <c r="F26" s="2"/>
      <c r="G26" s="2"/>
      <c r="H26" s="2"/>
      <c r="I26" s="3"/>
      <c r="J26" s="2"/>
      <c r="K26" s="2"/>
      <c r="L26" s="2"/>
      <c r="M26" s="2"/>
      <c r="N26" s="2"/>
      <c r="O26" s="2"/>
      <c r="P26" s="3"/>
      <c r="Q26" s="2"/>
      <c r="R26" s="2"/>
      <c r="S26" s="2"/>
      <c r="T26" s="2"/>
      <c r="U26" s="2"/>
      <c r="V26" s="2"/>
      <c r="W26" s="3"/>
      <c r="X26" s="2"/>
      <c r="Y26" s="2"/>
      <c r="Z26" s="2"/>
      <c r="AA26" s="2"/>
      <c r="AB26" s="2"/>
      <c r="AC26" s="2"/>
      <c r="AD26" s="3"/>
      <c r="AE26" s="2"/>
      <c r="AF26" s="2"/>
      <c r="AG26" s="2"/>
      <c r="AH26" s="2"/>
      <c r="AI26" s="2"/>
      <c r="AJ26" s="2"/>
      <c r="AK26" s="3"/>
      <c r="AL26" s="2"/>
      <c r="AM26" s="4"/>
      <c r="AN26" s="122">
        <f t="shared" si="3"/>
        <v>0</v>
      </c>
      <c r="AO26" s="52"/>
      <c r="AP26" s="112"/>
      <c r="AQ26" s="112"/>
      <c r="AR26" s="112"/>
      <c r="AS26" s="112"/>
      <c r="AT26" s="112"/>
      <c r="AU26" s="112"/>
      <c r="AV26" s="112"/>
      <c r="AW26" s="112"/>
    </row>
    <row r="27" spans="1:49" x14ac:dyDescent="0.25">
      <c r="A27" s="109"/>
      <c r="B27" s="44" t="str">
        <f>_xlfn.TEXTJOIN("",FALSE,"Study Hours ",$C$1)</f>
        <v>Study Hours User 1</v>
      </c>
      <c r="C27" s="1"/>
      <c r="D27" s="2"/>
      <c r="E27" s="2"/>
      <c r="F27" s="2"/>
      <c r="G27" s="2"/>
      <c r="H27" s="2"/>
      <c r="I27" s="3"/>
      <c r="J27" s="2"/>
      <c r="K27" s="2"/>
      <c r="L27" s="2"/>
      <c r="M27" s="2"/>
      <c r="N27" s="2"/>
      <c r="O27" s="2"/>
      <c r="P27" s="3"/>
      <c r="Q27" s="2"/>
      <c r="R27" s="2"/>
      <c r="S27" s="2"/>
      <c r="T27" s="2"/>
      <c r="U27" s="2"/>
      <c r="V27" s="2"/>
      <c r="W27" s="3"/>
      <c r="X27" s="2"/>
      <c r="Y27" s="2"/>
      <c r="Z27" s="2"/>
      <c r="AA27" s="2"/>
      <c r="AB27" s="2"/>
      <c r="AC27" s="2"/>
      <c r="AD27" s="3"/>
      <c r="AE27" s="2"/>
      <c r="AF27" s="2"/>
      <c r="AG27" s="2"/>
      <c r="AH27" s="2"/>
      <c r="AI27" s="2"/>
      <c r="AJ27" s="2"/>
      <c r="AK27" s="3"/>
      <c r="AL27" s="2"/>
      <c r="AM27" s="4"/>
      <c r="AN27" s="122">
        <f t="shared" si="3"/>
        <v>0</v>
      </c>
      <c r="AO27" s="52"/>
      <c r="AP27" s="112"/>
      <c r="AQ27" s="112"/>
      <c r="AR27" s="112"/>
      <c r="AS27" s="112"/>
      <c r="AT27" s="112"/>
      <c r="AU27" s="112"/>
      <c r="AV27" s="112"/>
      <c r="AW27" s="112"/>
    </row>
    <row r="28" spans="1:49" x14ac:dyDescent="0.25">
      <c r="A28" s="109"/>
      <c r="B28" s="44" t="str">
        <f>_xlfn.TEXTJOIN("",FALSE,"Work Hours ",$C$2)</f>
        <v>Work Hours User 2</v>
      </c>
      <c r="C28" s="1"/>
      <c r="D28" s="2"/>
      <c r="E28" s="2"/>
      <c r="F28" s="2"/>
      <c r="G28" s="2"/>
      <c r="H28" s="2"/>
      <c r="I28" s="3"/>
      <c r="J28" s="2"/>
      <c r="K28" s="2"/>
      <c r="L28" s="2"/>
      <c r="M28" s="2"/>
      <c r="N28" s="2"/>
      <c r="O28" s="2"/>
      <c r="P28" s="3"/>
      <c r="Q28" s="2"/>
      <c r="R28" s="2"/>
      <c r="S28" s="2"/>
      <c r="T28" s="2"/>
      <c r="U28" s="2"/>
      <c r="V28" s="2"/>
      <c r="W28" s="3"/>
      <c r="X28" s="2"/>
      <c r="Y28" s="2"/>
      <c r="Z28" s="2"/>
      <c r="AA28" s="2"/>
      <c r="AB28" s="2"/>
      <c r="AC28" s="2"/>
      <c r="AD28" s="3"/>
      <c r="AE28" s="2"/>
      <c r="AF28" s="2"/>
      <c r="AG28" s="2"/>
      <c r="AH28" s="2"/>
      <c r="AI28" s="2"/>
      <c r="AJ28" s="2"/>
      <c r="AK28" s="3"/>
      <c r="AL28" s="2"/>
      <c r="AM28" s="4"/>
      <c r="AN28" s="122">
        <f t="shared" si="3"/>
        <v>0</v>
      </c>
      <c r="AO28" s="52"/>
      <c r="AP28" s="112"/>
      <c r="AQ28" s="112"/>
      <c r="AR28" s="112"/>
      <c r="AS28" s="112"/>
      <c r="AT28" s="112"/>
      <c r="AU28" s="112"/>
      <c r="AV28" s="112"/>
      <c r="AW28" s="112"/>
    </row>
    <row r="29" spans="1:49" ht="15.75" thickBot="1" x14ac:dyDescent="0.3">
      <c r="A29" s="107"/>
      <c r="B29" s="44" t="str">
        <f>_xlfn.TEXTJOIN("",FALSE,"Study Hours ",$C$2)</f>
        <v>Study Hours User 2</v>
      </c>
      <c r="C29" s="1"/>
      <c r="D29" s="2"/>
      <c r="E29" s="2"/>
      <c r="F29" s="2"/>
      <c r="G29" s="2"/>
      <c r="H29" s="2"/>
      <c r="I29" s="3"/>
      <c r="J29" s="2"/>
      <c r="K29" s="2"/>
      <c r="L29" s="2"/>
      <c r="M29" s="2"/>
      <c r="N29" s="2"/>
      <c r="O29" s="2"/>
      <c r="P29" s="3"/>
      <c r="Q29" s="2"/>
      <c r="R29" s="2"/>
      <c r="S29" s="2"/>
      <c r="T29" s="2"/>
      <c r="U29" s="2"/>
      <c r="V29" s="2"/>
      <c r="W29" s="3"/>
      <c r="X29" s="2"/>
      <c r="Y29" s="2"/>
      <c r="Z29" s="2"/>
      <c r="AA29" s="2"/>
      <c r="AB29" s="2"/>
      <c r="AC29" s="2"/>
      <c r="AD29" s="3"/>
      <c r="AE29" s="2"/>
      <c r="AF29" s="2"/>
      <c r="AG29" s="2"/>
      <c r="AH29" s="2"/>
      <c r="AI29" s="2"/>
      <c r="AJ29" s="2"/>
      <c r="AK29" s="3"/>
      <c r="AL29" s="2"/>
      <c r="AM29" s="4"/>
      <c r="AN29" s="122">
        <f t="shared" si="3"/>
        <v>0</v>
      </c>
      <c r="AO29" s="52"/>
      <c r="AP29" s="112"/>
      <c r="AQ29" s="112"/>
      <c r="AR29" s="112"/>
      <c r="AS29" s="112"/>
      <c r="AT29" s="112"/>
      <c r="AU29" s="112"/>
      <c r="AV29" s="112"/>
      <c r="AW29" s="112"/>
    </row>
    <row r="30" spans="1:49" ht="16.5" thickTop="1" thickBot="1" x14ac:dyDescent="0.3">
      <c r="A30" s="110">
        <v>12</v>
      </c>
      <c r="B30" s="101" t="s">
        <v>11</v>
      </c>
      <c r="C30" s="102">
        <f>DATE($A$3-1,12,1)-WEEKDAY(DATE($A$3-1,12,1),3)</f>
        <v>45257</v>
      </c>
      <c r="D30" s="103">
        <f>C30+1</f>
        <v>45258</v>
      </c>
      <c r="E30" s="103">
        <f t="shared" ref="E30:AM30" si="7">D30+1</f>
        <v>45259</v>
      </c>
      <c r="F30" s="103">
        <f t="shared" si="7"/>
        <v>45260</v>
      </c>
      <c r="G30" s="103">
        <f t="shared" si="7"/>
        <v>45261</v>
      </c>
      <c r="H30" s="103">
        <f t="shared" si="7"/>
        <v>45262</v>
      </c>
      <c r="I30" s="99">
        <f t="shared" si="7"/>
        <v>45263</v>
      </c>
      <c r="J30" s="103">
        <f t="shared" si="7"/>
        <v>45264</v>
      </c>
      <c r="K30" s="103">
        <f t="shared" si="7"/>
        <v>45265</v>
      </c>
      <c r="L30" s="103">
        <f t="shared" si="7"/>
        <v>45266</v>
      </c>
      <c r="M30" s="103">
        <f t="shared" si="7"/>
        <v>45267</v>
      </c>
      <c r="N30" s="103">
        <f t="shared" si="7"/>
        <v>45268</v>
      </c>
      <c r="O30" s="103">
        <f t="shared" si="7"/>
        <v>45269</v>
      </c>
      <c r="P30" s="99">
        <f t="shared" si="7"/>
        <v>45270</v>
      </c>
      <c r="Q30" s="103">
        <f t="shared" si="7"/>
        <v>45271</v>
      </c>
      <c r="R30" s="103">
        <f t="shared" si="7"/>
        <v>45272</v>
      </c>
      <c r="S30" s="103">
        <f t="shared" si="7"/>
        <v>45273</v>
      </c>
      <c r="T30" s="103">
        <f t="shared" si="7"/>
        <v>45274</v>
      </c>
      <c r="U30" s="103">
        <f t="shared" si="7"/>
        <v>45275</v>
      </c>
      <c r="V30" s="103">
        <f t="shared" si="7"/>
        <v>45276</v>
      </c>
      <c r="W30" s="99">
        <f t="shared" si="7"/>
        <v>45277</v>
      </c>
      <c r="X30" s="103">
        <f t="shared" si="7"/>
        <v>45278</v>
      </c>
      <c r="Y30" s="103">
        <f t="shared" si="7"/>
        <v>45279</v>
      </c>
      <c r="Z30" s="103">
        <f t="shared" si="7"/>
        <v>45280</v>
      </c>
      <c r="AA30" s="103">
        <f t="shared" si="7"/>
        <v>45281</v>
      </c>
      <c r="AB30" s="103">
        <f t="shared" si="7"/>
        <v>45282</v>
      </c>
      <c r="AC30" s="103">
        <f t="shared" si="7"/>
        <v>45283</v>
      </c>
      <c r="AD30" s="99">
        <f t="shared" si="7"/>
        <v>45284</v>
      </c>
      <c r="AE30" s="103">
        <f t="shared" si="7"/>
        <v>45285</v>
      </c>
      <c r="AF30" s="103">
        <f t="shared" si="7"/>
        <v>45286</v>
      </c>
      <c r="AG30" s="103">
        <f t="shared" si="7"/>
        <v>45287</v>
      </c>
      <c r="AH30" s="103">
        <f t="shared" si="7"/>
        <v>45288</v>
      </c>
      <c r="AI30" s="103">
        <f t="shared" si="7"/>
        <v>45289</v>
      </c>
      <c r="AJ30" s="103">
        <f t="shared" si="7"/>
        <v>45290</v>
      </c>
      <c r="AK30" s="99">
        <f t="shared" si="7"/>
        <v>45291</v>
      </c>
      <c r="AL30" s="103">
        <f t="shared" si="7"/>
        <v>45292</v>
      </c>
      <c r="AM30" s="104">
        <f t="shared" si="7"/>
        <v>45293</v>
      </c>
      <c r="AN30" s="122"/>
      <c r="AO30" s="52"/>
      <c r="AP30" s="112"/>
      <c r="AQ30" s="112"/>
      <c r="AR30" s="112"/>
      <c r="AS30" s="112"/>
      <c r="AT30" s="112"/>
      <c r="AU30" s="112"/>
      <c r="AV30" s="112"/>
      <c r="AW30" s="112"/>
    </row>
    <row r="31" spans="1:49" x14ac:dyDescent="0.25">
      <c r="A31" s="110"/>
      <c r="B31" s="59" t="str">
        <f>_xlfn.TEXTJOIN("",FALSE,"Work Hours ",$C$1)</f>
        <v>Work Hours User 1</v>
      </c>
      <c r="C31" s="5"/>
      <c r="D31" s="6"/>
      <c r="E31" s="6"/>
      <c r="F31" s="6"/>
      <c r="G31" s="6"/>
      <c r="H31" s="6"/>
      <c r="I31" s="3"/>
      <c r="J31" s="6"/>
      <c r="K31" s="6"/>
      <c r="L31" s="6"/>
      <c r="M31" s="6"/>
      <c r="N31" s="6"/>
      <c r="O31" s="6"/>
      <c r="P31" s="3"/>
      <c r="Q31" s="6"/>
      <c r="R31" s="6"/>
      <c r="S31" s="6"/>
      <c r="T31" s="6"/>
      <c r="U31" s="6"/>
      <c r="V31" s="6"/>
      <c r="W31" s="3"/>
      <c r="X31" s="6"/>
      <c r="Y31" s="6"/>
      <c r="Z31" s="6"/>
      <c r="AA31" s="6"/>
      <c r="AB31" s="6"/>
      <c r="AC31" s="6"/>
      <c r="AD31" s="3"/>
      <c r="AE31" s="6"/>
      <c r="AF31" s="6"/>
      <c r="AG31" s="6"/>
      <c r="AH31" s="6"/>
      <c r="AI31" s="6"/>
      <c r="AJ31" s="6"/>
      <c r="AK31" s="3"/>
      <c r="AL31" s="6"/>
      <c r="AM31" s="7"/>
      <c r="AN31" s="122">
        <f t="shared" si="3"/>
        <v>0</v>
      </c>
      <c r="AO31" s="52"/>
      <c r="AP31" s="112"/>
      <c r="AQ31" s="112"/>
      <c r="AR31" s="112"/>
      <c r="AS31" s="112"/>
      <c r="AT31" s="112"/>
      <c r="AU31" s="112"/>
      <c r="AV31" s="112"/>
      <c r="AW31" s="112"/>
    </row>
    <row r="32" spans="1:49" x14ac:dyDescent="0.25">
      <c r="A32" s="110"/>
      <c r="B32" s="59" t="str">
        <f>_xlfn.TEXTJOIN("",FALSE,"Study Hours ",$C$1)</f>
        <v>Study Hours User 1</v>
      </c>
      <c r="C32" s="5"/>
      <c r="D32" s="6"/>
      <c r="E32" s="6"/>
      <c r="F32" s="6"/>
      <c r="G32" s="6"/>
      <c r="H32" s="6"/>
      <c r="I32" s="3"/>
      <c r="J32" s="6"/>
      <c r="K32" s="6"/>
      <c r="L32" s="6"/>
      <c r="M32" s="6"/>
      <c r="N32" s="6"/>
      <c r="O32" s="6"/>
      <c r="P32" s="3"/>
      <c r="Q32" s="6"/>
      <c r="R32" s="6"/>
      <c r="S32" s="6"/>
      <c r="T32" s="6"/>
      <c r="U32" s="6"/>
      <c r="V32" s="6"/>
      <c r="W32" s="3"/>
      <c r="X32" s="6"/>
      <c r="Y32" s="6"/>
      <c r="Z32" s="6"/>
      <c r="AA32" s="6"/>
      <c r="AB32" s="6"/>
      <c r="AC32" s="6"/>
      <c r="AD32" s="3"/>
      <c r="AE32" s="6"/>
      <c r="AF32" s="6"/>
      <c r="AG32" s="6"/>
      <c r="AH32" s="6"/>
      <c r="AI32" s="6"/>
      <c r="AJ32" s="6"/>
      <c r="AK32" s="3"/>
      <c r="AL32" s="6"/>
      <c r="AM32" s="7"/>
      <c r="AN32" s="122">
        <f t="shared" si="3"/>
        <v>0</v>
      </c>
      <c r="AO32" s="52"/>
      <c r="AP32" s="112"/>
      <c r="AQ32" s="112"/>
      <c r="AR32" s="112"/>
      <c r="AS32" s="112"/>
      <c r="AT32" s="112"/>
      <c r="AU32" s="112"/>
      <c r="AV32" s="112"/>
      <c r="AW32" s="112"/>
    </row>
    <row r="33" spans="1:49" x14ac:dyDescent="0.25">
      <c r="A33" s="110"/>
      <c r="B33" s="59" t="str">
        <f>_xlfn.TEXTJOIN("",FALSE,"Work Hours ",$C$2)</f>
        <v>Work Hours User 2</v>
      </c>
      <c r="C33" s="5"/>
      <c r="D33" s="6"/>
      <c r="E33" s="6"/>
      <c r="F33" s="6"/>
      <c r="G33" s="6"/>
      <c r="H33" s="6"/>
      <c r="I33" s="3"/>
      <c r="J33" s="6"/>
      <c r="K33" s="6"/>
      <c r="L33" s="6"/>
      <c r="M33" s="6"/>
      <c r="N33" s="6"/>
      <c r="O33" s="6"/>
      <c r="P33" s="3"/>
      <c r="Q33" s="6"/>
      <c r="R33" s="6"/>
      <c r="S33" s="6"/>
      <c r="T33" s="6"/>
      <c r="U33" s="6"/>
      <c r="V33" s="6"/>
      <c r="W33" s="3"/>
      <c r="X33" s="6"/>
      <c r="Y33" s="6"/>
      <c r="Z33" s="6"/>
      <c r="AA33" s="6"/>
      <c r="AB33" s="6"/>
      <c r="AC33" s="6"/>
      <c r="AD33" s="3"/>
      <c r="AE33" s="6"/>
      <c r="AF33" s="6"/>
      <c r="AG33" s="6"/>
      <c r="AH33" s="6"/>
      <c r="AI33" s="6"/>
      <c r="AJ33" s="6"/>
      <c r="AK33" s="3"/>
      <c r="AL33" s="6"/>
      <c r="AM33" s="7"/>
      <c r="AN33" s="122">
        <f t="shared" si="3"/>
        <v>0</v>
      </c>
      <c r="AO33" s="52"/>
      <c r="AP33" s="112"/>
      <c r="AQ33" s="112"/>
      <c r="AR33" s="112"/>
      <c r="AS33" s="112"/>
      <c r="AT33" s="112"/>
      <c r="AU33" s="112"/>
      <c r="AV33" s="112"/>
      <c r="AW33" s="112"/>
    </row>
    <row r="34" spans="1:49" ht="15.75" thickBot="1" x14ac:dyDescent="0.3">
      <c r="A34" s="107"/>
      <c r="B34" s="59" t="str">
        <f>_xlfn.TEXTJOIN("",FALSE,"Study Hours ",$C$2)</f>
        <v>Study Hours User 2</v>
      </c>
      <c r="C34" s="5"/>
      <c r="D34" s="6"/>
      <c r="E34" s="6"/>
      <c r="F34" s="6"/>
      <c r="G34" s="6"/>
      <c r="H34" s="6"/>
      <c r="I34" s="3"/>
      <c r="J34" s="6"/>
      <c r="K34" s="6"/>
      <c r="L34" s="6"/>
      <c r="M34" s="6"/>
      <c r="N34" s="6"/>
      <c r="O34" s="6"/>
      <c r="P34" s="3"/>
      <c r="Q34" s="6"/>
      <c r="R34" s="6"/>
      <c r="S34" s="6"/>
      <c r="T34" s="6"/>
      <c r="U34" s="6"/>
      <c r="V34" s="6"/>
      <c r="W34" s="3"/>
      <c r="X34" s="6"/>
      <c r="Y34" s="6"/>
      <c r="Z34" s="6"/>
      <c r="AA34" s="6"/>
      <c r="AB34" s="6"/>
      <c r="AC34" s="6"/>
      <c r="AD34" s="3"/>
      <c r="AE34" s="6"/>
      <c r="AF34" s="6"/>
      <c r="AG34" s="6"/>
      <c r="AH34" s="6"/>
      <c r="AI34" s="6"/>
      <c r="AJ34" s="6"/>
      <c r="AK34" s="3"/>
      <c r="AL34" s="6"/>
      <c r="AM34" s="7"/>
      <c r="AN34" s="122">
        <f t="shared" si="3"/>
        <v>0</v>
      </c>
      <c r="AO34" s="52"/>
      <c r="AP34" s="112"/>
      <c r="AQ34" s="112"/>
      <c r="AR34" s="112"/>
      <c r="AS34" s="112"/>
      <c r="AT34" s="112"/>
      <c r="AU34" s="112"/>
      <c r="AV34" s="112"/>
      <c r="AW34" s="112"/>
    </row>
    <row r="35" spans="1:49" ht="16.5" thickTop="1" thickBot="1" x14ac:dyDescent="0.3">
      <c r="A35" s="109">
        <v>1</v>
      </c>
      <c r="B35" s="96" t="s">
        <v>0</v>
      </c>
      <c r="C35" s="97">
        <f>DATE($A$3,1,1)-WEEKDAY(DATE($A$3,1,1),3)</f>
        <v>45292</v>
      </c>
      <c r="D35" s="98">
        <f>C35+1</f>
        <v>45293</v>
      </c>
      <c r="E35" s="98">
        <f t="shared" ref="E35:AM35" si="8">D35+1</f>
        <v>45294</v>
      </c>
      <c r="F35" s="98">
        <f t="shared" si="8"/>
        <v>45295</v>
      </c>
      <c r="G35" s="98">
        <f t="shared" si="8"/>
        <v>45296</v>
      </c>
      <c r="H35" s="98">
        <f t="shared" si="8"/>
        <v>45297</v>
      </c>
      <c r="I35" s="99">
        <f t="shared" si="8"/>
        <v>45298</v>
      </c>
      <c r="J35" s="98">
        <f t="shared" si="8"/>
        <v>45299</v>
      </c>
      <c r="K35" s="98">
        <f t="shared" si="8"/>
        <v>45300</v>
      </c>
      <c r="L35" s="98">
        <f t="shared" si="8"/>
        <v>45301</v>
      </c>
      <c r="M35" s="98">
        <f t="shared" si="8"/>
        <v>45302</v>
      </c>
      <c r="N35" s="98">
        <f t="shared" si="8"/>
        <v>45303</v>
      </c>
      <c r="O35" s="98">
        <f t="shared" si="8"/>
        <v>45304</v>
      </c>
      <c r="P35" s="99">
        <f t="shared" si="8"/>
        <v>45305</v>
      </c>
      <c r="Q35" s="98">
        <f t="shared" si="8"/>
        <v>45306</v>
      </c>
      <c r="R35" s="98">
        <f t="shared" si="8"/>
        <v>45307</v>
      </c>
      <c r="S35" s="98">
        <f t="shared" si="8"/>
        <v>45308</v>
      </c>
      <c r="T35" s="98">
        <f t="shared" si="8"/>
        <v>45309</v>
      </c>
      <c r="U35" s="98">
        <f t="shared" si="8"/>
        <v>45310</v>
      </c>
      <c r="V35" s="98">
        <f t="shared" si="8"/>
        <v>45311</v>
      </c>
      <c r="W35" s="99">
        <f t="shared" si="8"/>
        <v>45312</v>
      </c>
      <c r="X35" s="98">
        <f t="shared" si="8"/>
        <v>45313</v>
      </c>
      <c r="Y35" s="98">
        <f t="shared" si="8"/>
        <v>45314</v>
      </c>
      <c r="Z35" s="98">
        <f t="shared" si="8"/>
        <v>45315</v>
      </c>
      <c r="AA35" s="98">
        <f t="shared" si="8"/>
        <v>45316</v>
      </c>
      <c r="AB35" s="98">
        <f t="shared" si="8"/>
        <v>45317</v>
      </c>
      <c r="AC35" s="98">
        <f t="shared" si="8"/>
        <v>45318</v>
      </c>
      <c r="AD35" s="99">
        <f t="shared" si="8"/>
        <v>45319</v>
      </c>
      <c r="AE35" s="98">
        <f t="shared" si="8"/>
        <v>45320</v>
      </c>
      <c r="AF35" s="98">
        <f t="shared" si="8"/>
        <v>45321</v>
      </c>
      <c r="AG35" s="98">
        <f t="shared" si="8"/>
        <v>45322</v>
      </c>
      <c r="AH35" s="98">
        <f t="shared" si="8"/>
        <v>45323</v>
      </c>
      <c r="AI35" s="98">
        <f t="shared" si="8"/>
        <v>45324</v>
      </c>
      <c r="AJ35" s="98">
        <f t="shared" si="8"/>
        <v>45325</v>
      </c>
      <c r="AK35" s="99">
        <f t="shared" si="8"/>
        <v>45326</v>
      </c>
      <c r="AL35" s="98">
        <f t="shared" si="8"/>
        <v>45327</v>
      </c>
      <c r="AM35" s="100">
        <f t="shared" si="8"/>
        <v>45328</v>
      </c>
      <c r="AN35" s="122"/>
      <c r="AO35" s="106"/>
      <c r="AP35" s="112"/>
      <c r="AQ35" s="112"/>
      <c r="AR35" s="112"/>
      <c r="AS35" s="112"/>
      <c r="AT35" s="112"/>
      <c r="AU35" s="112"/>
      <c r="AV35" s="112"/>
      <c r="AW35" s="112"/>
    </row>
    <row r="36" spans="1:49" x14ac:dyDescent="0.25">
      <c r="A36" s="109"/>
      <c r="B36" s="44" t="str">
        <f>_xlfn.TEXTJOIN("",FALSE,"Work Hours ",$C$1)</f>
        <v>Work Hours User 1</v>
      </c>
      <c r="C36" s="1"/>
      <c r="D36" s="2"/>
      <c r="E36" s="2"/>
      <c r="F36" s="2"/>
      <c r="G36" s="2"/>
      <c r="H36" s="2"/>
      <c r="I36" s="3"/>
      <c r="J36" s="2"/>
      <c r="K36" s="2"/>
      <c r="L36" s="2"/>
      <c r="M36" s="2"/>
      <c r="N36" s="2"/>
      <c r="O36" s="2"/>
      <c r="P36" s="3"/>
      <c r="Q36" s="2"/>
      <c r="R36" s="2"/>
      <c r="S36" s="2"/>
      <c r="T36" s="2"/>
      <c r="U36" s="2"/>
      <c r="V36" s="2"/>
      <c r="W36" s="3"/>
      <c r="X36" s="2"/>
      <c r="Y36" s="2"/>
      <c r="Z36" s="2"/>
      <c r="AA36" s="2"/>
      <c r="AB36" s="2"/>
      <c r="AC36" s="2"/>
      <c r="AD36" s="3"/>
      <c r="AE36" s="2"/>
      <c r="AF36" s="2"/>
      <c r="AG36" s="2"/>
      <c r="AH36" s="2"/>
      <c r="AI36" s="2"/>
      <c r="AJ36" s="2"/>
      <c r="AK36" s="3"/>
      <c r="AL36" s="2"/>
      <c r="AM36" s="4"/>
      <c r="AN36" s="122">
        <f t="shared" si="3"/>
        <v>0</v>
      </c>
      <c r="AO36" s="106"/>
      <c r="AP36" s="112"/>
      <c r="AQ36" s="112"/>
      <c r="AR36" s="112"/>
      <c r="AS36" s="112"/>
      <c r="AT36" s="112"/>
      <c r="AU36" s="112"/>
      <c r="AV36" s="112"/>
      <c r="AW36" s="112"/>
    </row>
    <row r="37" spans="1:49" x14ac:dyDescent="0.25">
      <c r="A37" s="109"/>
      <c r="B37" s="44" t="str">
        <f>_xlfn.TEXTJOIN("",FALSE,"Study Hours ",$C$1)</f>
        <v>Study Hours User 1</v>
      </c>
      <c r="C37" s="1"/>
      <c r="D37" s="2"/>
      <c r="E37" s="2"/>
      <c r="F37" s="2"/>
      <c r="G37" s="2"/>
      <c r="H37" s="2"/>
      <c r="I37" s="3"/>
      <c r="J37" s="2"/>
      <c r="K37" s="2"/>
      <c r="L37" s="2"/>
      <c r="M37" s="2"/>
      <c r="N37" s="2"/>
      <c r="O37" s="2"/>
      <c r="P37" s="3"/>
      <c r="Q37" s="2"/>
      <c r="R37" s="2"/>
      <c r="S37" s="2"/>
      <c r="T37" s="2"/>
      <c r="U37" s="2"/>
      <c r="V37" s="2"/>
      <c r="W37" s="3"/>
      <c r="X37" s="2"/>
      <c r="Y37" s="2"/>
      <c r="Z37" s="2"/>
      <c r="AA37" s="2"/>
      <c r="AB37" s="2"/>
      <c r="AC37" s="2"/>
      <c r="AD37" s="3"/>
      <c r="AE37" s="2"/>
      <c r="AF37" s="2"/>
      <c r="AG37" s="2"/>
      <c r="AH37" s="2"/>
      <c r="AI37" s="2"/>
      <c r="AJ37" s="2"/>
      <c r="AK37" s="3"/>
      <c r="AL37" s="2"/>
      <c r="AM37" s="4"/>
      <c r="AN37" s="122">
        <f t="shared" si="3"/>
        <v>0</v>
      </c>
      <c r="AO37" s="106"/>
      <c r="AP37" s="112"/>
      <c r="AQ37" s="112"/>
      <c r="AR37" s="112"/>
      <c r="AS37" s="112"/>
      <c r="AT37" s="112"/>
      <c r="AU37" s="112"/>
      <c r="AV37" s="112"/>
      <c r="AW37" s="112"/>
    </row>
    <row r="38" spans="1:49" x14ac:dyDescent="0.25">
      <c r="A38" s="109"/>
      <c r="B38" s="44" t="str">
        <f>_xlfn.TEXTJOIN("",FALSE,"Work Hours ",$C$2)</f>
        <v>Work Hours User 2</v>
      </c>
      <c r="C38" s="1"/>
      <c r="D38" s="2"/>
      <c r="E38" s="2"/>
      <c r="F38" s="2"/>
      <c r="G38" s="2"/>
      <c r="H38" s="2"/>
      <c r="I38" s="3"/>
      <c r="J38" s="2"/>
      <c r="K38" s="2"/>
      <c r="L38" s="2"/>
      <c r="M38" s="2"/>
      <c r="N38" s="2"/>
      <c r="O38" s="2"/>
      <c r="P38" s="3"/>
      <c r="Q38" s="2"/>
      <c r="R38" s="2"/>
      <c r="S38" s="2"/>
      <c r="T38" s="2"/>
      <c r="U38" s="2"/>
      <c r="V38" s="2"/>
      <c r="W38" s="3"/>
      <c r="X38" s="2"/>
      <c r="Y38" s="2"/>
      <c r="Z38" s="2"/>
      <c r="AA38" s="2"/>
      <c r="AB38" s="2"/>
      <c r="AC38" s="2"/>
      <c r="AD38" s="3"/>
      <c r="AE38" s="2"/>
      <c r="AF38" s="2"/>
      <c r="AG38" s="2"/>
      <c r="AH38" s="2"/>
      <c r="AI38" s="2"/>
      <c r="AJ38" s="2"/>
      <c r="AK38" s="3"/>
      <c r="AL38" s="2"/>
      <c r="AM38" s="4"/>
      <c r="AN38" s="122">
        <f t="shared" si="3"/>
        <v>0</v>
      </c>
      <c r="AO38" s="106"/>
      <c r="AP38" s="112"/>
      <c r="AQ38" s="112"/>
      <c r="AR38" s="112"/>
      <c r="AS38" s="112"/>
      <c r="AT38" s="112"/>
      <c r="AU38" s="112"/>
      <c r="AV38" s="112"/>
      <c r="AW38" s="112"/>
    </row>
    <row r="39" spans="1:49" ht="15.75" thickBot="1" x14ac:dyDescent="0.3">
      <c r="A39" s="107"/>
      <c r="B39" s="44" t="str">
        <f>_xlfn.TEXTJOIN("",FALSE,"Study Hours ",$C$2)</f>
        <v>Study Hours User 2</v>
      </c>
      <c r="C39" s="1"/>
      <c r="D39" s="2"/>
      <c r="E39" s="2"/>
      <c r="F39" s="2"/>
      <c r="G39" s="2"/>
      <c r="H39" s="2"/>
      <c r="I39" s="3"/>
      <c r="J39" s="2"/>
      <c r="K39" s="2"/>
      <c r="L39" s="2"/>
      <c r="M39" s="2"/>
      <c r="N39" s="2"/>
      <c r="O39" s="2"/>
      <c r="P39" s="3"/>
      <c r="Q39" s="2"/>
      <c r="R39" s="2"/>
      <c r="S39" s="2"/>
      <c r="T39" s="2"/>
      <c r="U39" s="2"/>
      <c r="V39" s="2"/>
      <c r="W39" s="3"/>
      <c r="X39" s="2"/>
      <c r="Y39" s="2"/>
      <c r="Z39" s="2"/>
      <c r="AA39" s="2"/>
      <c r="AB39" s="2"/>
      <c r="AC39" s="2"/>
      <c r="AD39" s="3"/>
      <c r="AE39" s="2"/>
      <c r="AF39" s="2"/>
      <c r="AG39" s="2"/>
      <c r="AH39" s="2"/>
      <c r="AI39" s="2"/>
      <c r="AJ39" s="2"/>
      <c r="AK39" s="3"/>
      <c r="AL39" s="2"/>
      <c r="AM39" s="4"/>
      <c r="AN39" s="122">
        <f t="shared" si="3"/>
        <v>0</v>
      </c>
      <c r="AO39" s="106"/>
      <c r="AP39" s="112"/>
      <c r="AQ39" s="112"/>
      <c r="AR39" s="112"/>
      <c r="AS39" s="112"/>
      <c r="AT39" s="112"/>
      <c r="AU39" s="112"/>
      <c r="AV39" s="112"/>
      <c r="AW39" s="112"/>
    </row>
    <row r="40" spans="1:49" ht="16.5" thickTop="1" thickBot="1" x14ac:dyDescent="0.3">
      <c r="A40" s="110">
        <v>2</v>
      </c>
      <c r="B40" s="101" t="s">
        <v>1</v>
      </c>
      <c r="C40" s="102">
        <f>DATE($A$3,2,1)-WEEKDAY(DATE($A$3,2,1),3)</f>
        <v>45320</v>
      </c>
      <c r="D40" s="103">
        <f>C40+1</f>
        <v>45321</v>
      </c>
      <c r="E40" s="103">
        <f t="shared" ref="E40:AM40" si="9">D40+1</f>
        <v>45322</v>
      </c>
      <c r="F40" s="103">
        <f t="shared" si="9"/>
        <v>45323</v>
      </c>
      <c r="G40" s="103">
        <f t="shared" si="9"/>
        <v>45324</v>
      </c>
      <c r="H40" s="103">
        <f t="shared" si="9"/>
        <v>45325</v>
      </c>
      <c r="I40" s="99">
        <f t="shared" si="9"/>
        <v>45326</v>
      </c>
      <c r="J40" s="103">
        <f t="shared" si="9"/>
        <v>45327</v>
      </c>
      <c r="K40" s="103">
        <f t="shared" si="9"/>
        <v>45328</v>
      </c>
      <c r="L40" s="103">
        <f t="shared" si="9"/>
        <v>45329</v>
      </c>
      <c r="M40" s="103">
        <f t="shared" si="9"/>
        <v>45330</v>
      </c>
      <c r="N40" s="103">
        <f t="shared" si="9"/>
        <v>45331</v>
      </c>
      <c r="O40" s="103">
        <f t="shared" si="9"/>
        <v>45332</v>
      </c>
      <c r="P40" s="99">
        <f t="shared" si="9"/>
        <v>45333</v>
      </c>
      <c r="Q40" s="103">
        <f t="shared" si="9"/>
        <v>45334</v>
      </c>
      <c r="R40" s="103">
        <f t="shared" si="9"/>
        <v>45335</v>
      </c>
      <c r="S40" s="103">
        <f t="shared" si="9"/>
        <v>45336</v>
      </c>
      <c r="T40" s="103">
        <f t="shared" si="9"/>
        <v>45337</v>
      </c>
      <c r="U40" s="103">
        <f t="shared" si="9"/>
        <v>45338</v>
      </c>
      <c r="V40" s="103">
        <f t="shared" si="9"/>
        <v>45339</v>
      </c>
      <c r="W40" s="99">
        <f t="shared" si="9"/>
        <v>45340</v>
      </c>
      <c r="X40" s="103">
        <f t="shared" si="9"/>
        <v>45341</v>
      </c>
      <c r="Y40" s="103">
        <f t="shared" si="9"/>
        <v>45342</v>
      </c>
      <c r="Z40" s="103">
        <f t="shared" si="9"/>
        <v>45343</v>
      </c>
      <c r="AA40" s="103">
        <f t="shared" si="9"/>
        <v>45344</v>
      </c>
      <c r="AB40" s="103">
        <f t="shared" si="9"/>
        <v>45345</v>
      </c>
      <c r="AC40" s="103">
        <f t="shared" si="9"/>
        <v>45346</v>
      </c>
      <c r="AD40" s="99">
        <f t="shared" si="9"/>
        <v>45347</v>
      </c>
      <c r="AE40" s="103">
        <f t="shared" si="9"/>
        <v>45348</v>
      </c>
      <c r="AF40" s="103">
        <f t="shared" si="9"/>
        <v>45349</v>
      </c>
      <c r="AG40" s="103">
        <f t="shared" si="9"/>
        <v>45350</v>
      </c>
      <c r="AH40" s="103">
        <f t="shared" si="9"/>
        <v>45351</v>
      </c>
      <c r="AI40" s="103">
        <f t="shared" si="9"/>
        <v>45352</v>
      </c>
      <c r="AJ40" s="103">
        <f t="shared" si="9"/>
        <v>45353</v>
      </c>
      <c r="AK40" s="99">
        <f t="shared" si="9"/>
        <v>45354</v>
      </c>
      <c r="AL40" s="103">
        <f t="shared" si="9"/>
        <v>45355</v>
      </c>
      <c r="AM40" s="104">
        <f t="shared" si="9"/>
        <v>45356</v>
      </c>
      <c r="AN40" s="122"/>
      <c r="AO40" s="52"/>
      <c r="AP40" s="112"/>
      <c r="AQ40" s="112"/>
      <c r="AR40" s="112"/>
      <c r="AS40" s="112"/>
      <c r="AT40" s="112"/>
      <c r="AU40" s="112"/>
      <c r="AV40" s="112"/>
      <c r="AW40" s="112"/>
    </row>
    <row r="41" spans="1:49" x14ac:dyDescent="0.25">
      <c r="A41" s="110"/>
      <c r="B41" s="59" t="str">
        <f>_xlfn.TEXTJOIN("",FALSE,"Work Hours ",$C$1)</f>
        <v>Work Hours User 1</v>
      </c>
      <c r="C41" s="5"/>
      <c r="D41" s="6"/>
      <c r="E41" s="6"/>
      <c r="F41" s="6"/>
      <c r="G41" s="6"/>
      <c r="H41" s="6"/>
      <c r="I41" s="3"/>
      <c r="J41" s="6"/>
      <c r="K41" s="6"/>
      <c r="L41" s="6"/>
      <c r="M41" s="6"/>
      <c r="N41" s="6"/>
      <c r="O41" s="6"/>
      <c r="P41" s="3"/>
      <c r="Q41" s="6"/>
      <c r="R41" s="6"/>
      <c r="S41" s="6"/>
      <c r="T41" s="6"/>
      <c r="U41" s="6"/>
      <c r="V41" s="6"/>
      <c r="W41" s="3"/>
      <c r="X41" s="6"/>
      <c r="Y41" s="6"/>
      <c r="Z41" s="6"/>
      <c r="AA41" s="6"/>
      <c r="AB41" s="6"/>
      <c r="AC41" s="6"/>
      <c r="AD41" s="3"/>
      <c r="AE41" s="6"/>
      <c r="AF41" s="6"/>
      <c r="AG41" s="6"/>
      <c r="AH41" s="6"/>
      <c r="AI41" s="6"/>
      <c r="AJ41" s="6"/>
      <c r="AK41" s="3"/>
      <c r="AL41" s="6"/>
      <c r="AM41" s="7"/>
      <c r="AN41" s="122">
        <f t="shared" si="3"/>
        <v>0</v>
      </c>
      <c r="AO41" s="52"/>
      <c r="AP41" s="112"/>
      <c r="AQ41" s="112"/>
      <c r="AR41" s="112"/>
      <c r="AS41" s="112"/>
      <c r="AT41" s="112"/>
      <c r="AU41" s="112"/>
      <c r="AV41" s="112"/>
      <c r="AW41" s="112"/>
    </row>
    <row r="42" spans="1:49" x14ac:dyDescent="0.25">
      <c r="A42" s="110"/>
      <c r="B42" s="59" t="str">
        <f>_xlfn.TEXTJOIN("",FALSE,"Study Hours ",$C$1)</f>
        <v>Study Hours User 1</v>
      </c>
      <c r="C42" s="5"/>
      <c r="D42" s="6"/>
      <c r="E42" s="6"/>
      <c r="F42" s="6"/>
      <c r="G42" s="6"/>
      <c r="H42" s="6"/>
      <c r="I42" s="3"/>
      <c r="J42" s="6"/>
      <c r="K42" s="6"/>
      <c r="L42" s="6"/>
      <c r="M42" s="6"/>
      <c r="N42" s="6"/>
      <c r="O42" s="6"/>
      <c r="P42" s="3"/>
      <c r="Q42" s="6"/>
      <c r="R42" s="6"/>
      <c r="S42" s="6"/>
      <c r="T42" s="6"/>
      <c r="U42" s="6"/>
      <c r="V42" s="6"/>
      <c r="W42" s="3"/>
      <c r="X42" s="6"/>
      <c r="Y42" s="6"/>
      <c r="Z42" s="6"/>
      <c r="AA42" s="6"/>
      <c r="AB42" s="6"/>
      <c r="AC42" s="6"/>
      <c r="AD42" s="3"/>
      <c r="AE42" s="6"/>
      <c r="AF42" s="6"/>
      <c r="AG42" s="6"/>
      <c r="AH42" s="6"/>
      <c r="AI42" s="6"/>
      <c r="AJ42" s="6"/>
      <c r="AK42" s="3"/>
      <c r="AL42" s="6"/>
      <c r="AM42" s="7"/>
      <c r="AN42" s="122">
        <f t="shared" si="3"/>
        <v>0</v>
      </c>
      <c r="AO42" s="52"/>
      <c r="AP42" s="112"/>
      <c r="AQ42" s="112"/>
      <c r="AR42" s="112"/>
      <c r="AS42" s="112"/>
      <c r="AT42" s="112"/>
      <c r="AU42" s="112"/>
      <c r="AV42" s="112"/>
      <c r="AW42" s="112"/>
    </row>
    <row r="43" spans="1:49" x14ac:dyDescent="0.25">
      <c r="A43" s="110"/>
      <c r="B43" s="59" t="str">
        <f>_xlfn.TEXTJOIN("",FALSE,"Work Hours ",$C$2)</f>
        <v>Work Hours User 2</v>
      </c>
      <c r="C43" s="5"/>
      <c r="D43" s="6"/>
      <c r="E43" s="6"/>
      <c r="F43" s="6"/>
      <c r="G43" s="6"/>
      <c r="H43" s="6"/>
      <c r="I43" s="3"/>
      <c r="J43" s="6"/>
      <c r="K43" s="6"/>
      <c r="L43" s="6"/>
      <c r="M43" s="6"/>
      <c r="N43" s="6"/>
      <c r="O43" s="6"/>
      <c r="P43" s="3"/>
      <c r="Q43" s="6"/>
      <c r="R43" s="6"/>
      <c r="S43" s="6"/>
      <c r="T43" s="6"/>
      <c r="U43" s="6"/>
      <c r="V43" s="6"/>
      <c r="W43" s="3"/>
      <c r="X43" s="6"/>
      <c r="Y43" s="6"/>
      <c r="Z43" s="6"/>
      <c r="AA43" s="6"/>
      <c r="AB43" s="6"/>
      <c r="AC43" s="6"/>
      <c r="AD43" s="3"/>
      <c r="AE43" s="6"/>
      <c r="AF43" s="6"/>
      <c r="AG43" s="6"/>
      <c r="AH43" s="6"/>
      <c r="AI43" s="6"/>
      <c r="AJ43" s="6"/>
      <c r="AK43" s="3"/>
      <c r="AL43" s="6"/>
      <c r="AM43" s="7"/>
      <c r="AN43" s="122">
        <f t="shared" si="3"/>
        <v>0</v>
      </c>
      <c r="AO43" s="52"/>
      <c r="AP43" s="112"/>
      <c r="AQ43" s="112"/>
      <c r="AR43" s="112"/>
      <c r="AS43" s="112"/>
      <c r="AT43" s="112"/>
      <c r="AU43" s="112"/>
      <c r="AV43" s="112"/>
      <c r="AW43" s="112"/>
    </row>
    <row r="44" spans="1:49" ht="15.75" thickBot="1" x14ac:dyDescent="0.3">
      <c r="A44" s="107"/>
      <c r="B44" s="59" t="str">
        <f>_xlfn.TEXTJOIN("",FALSE,"Study Hours ",$C$2)</f>
        <v>Study Hours User 2</v>
      </c>
      <c r="C44" s="5"/>
      <c r="D44" s="6"/>
      <c r="E44" s="6"/>
      <c r="F44" s="6"/>
      <c r="G44" s="6"/>
      <c r="H44" s="6"/>
      <c r="I44" s="3"/>
      <c r="J44" s="6"/>
      <c r="K44" s="6"/>
      <c r="L44" s="6"/>
      <c r="M44" s="6"/>
      <c r="N44" s="6"/>
      <c r="O44" s="6"/>
      <c r="P44" s="3"/>
      <c r="Q44" s="6"/>
      <c r="R44" s="6"/>
      <c r="S44" s="6"/>
      <c r="T44" s="6"/>
      <c r="U44" s="6"/>
      <c r="V44" s="6"/>
      <c r="W44" s="3"/>
      <c r="X44" s="6"/>
      <c r="Y44" s="6"/>
      <c r="Z44" s="6"/>
      <c r="AA44" s="6"/>
      <c r="AB44" s="6"/>
      <c r="AC44" s="6"/>
      <c r="AD44" s="3"/>
      <c r="AE44" s="6"/>
      <c r="AF44" s="6"/>
      <c r="AG44" s="6"/>
      <c r="AH44" s="6"/>
      <c r="AI44" s="6"/>
      <c r="AJ44" s="6"/>
      <c r="AK44" s="3"/>
      <c r="AL44" s="6"/>
      <c r="AM44" s="7"/>
      <c r="AN44" s="122">
        <f t="shared" si="3"/>
        <v>0</v>
      </c>
      <c r="AO44" s="52"/>
      <c r="AP44" s="112"/>
      <c r="AQ44" s="112"/>
      <c r="AR44" s="112"/>
      <c r="AS44" s="112"/>
      <c r="AT44" s="112"/>
      <c r="AU44" s="112"/>
      <c r="AV44" s="112"/>
      <c r="AW44" s="112"/>
    </row>
    <row r="45" spans="1:49" ht="16.5" thickTop="1" thickBot="1" x14ac:dyDescent="0.3">
      <c r="A45" s="109">
        <v>3</v>
      </c>
      <c r="B45" s="96" t="s">
        <v>2</v>
      </c>
      <c r="C45" s="97">
        <f>DATE($A$3,3,1)-WEEKDAY(DATE($A$3,3,1),3)</f>
        <v>45348</v>
      </c>
      <c r="D45" s="98">
        <f>C45+1</f>
        <v>45349</v>
      </c>
      <c r="E45" s="98">
        <f t="shared" ref="E45:AM45" si="10">D45+1</f>
        <v>45350</v>
      </c>
      <c r="F45" s="98">
        <f t="shared" si="10"/>
        <v>45351</v>
      </c>
      <c r="G45" s="98">
        <f t="shared" si="10"/>
        <v>45352</v>
      </c>
      <c r="H45" s="98">
        <f t="shared" si="10"/>
        <v>45353</v>
      </c>
      <c r="I45" s="99">
        <f t="shared" si="10"/>
        <v>45354</v>
      </c>
      <c r="J45" s="98">
        <f t="shared" si="10"/>
        <v>45355</v>
      </c>
      <c r="K45" s="98">
        <f t="shared" si="10"/>
        <v>45356</v>
      </c>
      <c r="L45" s="98">
        <f t="shared" si="10"/>
        <v>45357</v>
      </c>
      <c r="M45" s="98">
        <f t="shared" si="10"/>
        <v>45358</v>
      </c>
      <c r="N45" s="98">
        <f t="shared" si="10"/>
        <v>45359</v>
      </c>
      <c r="O45" s="98">
        <f t="shared" si="10"/>
        <v>45360</v>
      </c>
      <c r="P45" s="99">
        <f t="shared" si="10"/>
        <v>45361</v>
      </c>
      <c r="Q45" s="98">
        <f t="shared" si="10"/>
        <v>45362</v>
      </c>
      <c r="R45" s="98">
        <f t="shared" si="10"/>
        <v>45363</v>
      </c>
      <c r="S45" s="98">
        <f t="shared" si="10"/>
        <v>45364</v>
      </c>
      <c r="T45" s="98">
        <f t="shared" si="10"/>
        <v>45365</v>
      </c>
      <c r="U45" s="98">
        <f t="shared" si="10"/>
        <v>45366</v>
      </c>
      <c r="V45" s="98">
        <f t="shared" si="10"/>
        <v>45367</v>
      </c>
      <c r="W45" s="99">
        <f t="shared" si="10"/>
        <v>45368</v>
      </c>
      <c r="X45" s="98">
        <f t="shared" si="10"/>
        <v>45369</v>
      </c>
      <c r="Y45" s="98">
        <f t="shared" si="10"/>
        <v>45370</v>
      </c>
      <c r="Z45" s="98">
        <f t="shared" si="10"/>
        <v>45371</v>
      </c>
      <c r="AA45" s="98">
        <f t="shared" si="10"/>
        <v>45372</v>
      </c>
      <c r="AB45" s="98">
        <f t="shared" si="10"/>
        <v>45373</v>
      </c>
      <c r="AC45" s="98">
        <f t="shared" si="10"/>
        <v>45374</v>
      </c>
      <c r="AD45" s="99">
        <f t="shared" si="10"/>
        <v>45375</v>
      </c>
      <c r="AE45" s="98">
        <f t="shared" si="10"/>
        <v>45376</v>
      </c>
      <c r="AF45" s="98">
        <f t="shared" si="10"/>
        <v>45377</v>
      </c>
      <c r="AG45" s="98">
        <f t="shared" si="10"/>
        <v>45378</v>
      </c>
      <c r="AH45" s="98">
        <f t="shared" si="10"/>
        <v>45379</v>
      </c>
      <c r="AI45" s="98">
        <f t="shared" si="10"/>
        <v>45380</v>
      </c>
      <c r="AJ45" s="98">
        <f t="shared" si="10"/>
        <v>45381</v>
      </c>
      <c r="AK45" s="99">
        <f t="shared" si="10"/>
        <v>45382</v>
      </c>
      <c r="AL45" s="98">
        <f t="shared" si="10"/>
        <v>45383</v>
      </c>
      <c r="AM45" s="100">
        <f t="shared" si="10"/>
        <v>45384</v>
      </c>
      <c r="AN45" s="122"/>
      <c r="AO45" s="52"/>
      <c r="AP45" s="112"/>
      <c r="AQ45" s="112"/>
      <c r="AR45" s="112"/>
      <c r="AS45" s="112"/>
      <c r="AT45" s="112"/>
      <c r="AU45" s="112"/>
      <c r="AV45" s="112"/>
      <c r="AW45" s="112"/>
    </row>
    <row r="46" spans="1:49" x14ac:dyDescent="0.25">
      <c r="A46" s="109"/>
      <c r="B46" s="44" t="str">
        <f>_xlfn.TEXTJOIN("",FALSE,"Work Hours ",$C$1)</f>
        <v>Work Hours User 1</v>
      </c>
      <c r="C46" s="1"/>
      <c r="D46" s="2"/>
      <c r="E46" s="2"/>
      <c r="F46" s="2"/>
      <c r="G46" s="2"/>
      <c r="H46" s="2"/>
      <c r="I46" s="3"/>
      <c r="J46" s="2"/>
      <c r="K46" s="2"/>
      <c r="L46" s="2"/>
      <c r="M46" s="2"/>
      <c r="N46" s="2"/>
      <c r="O46" s="2"/>
      <c r="P46" s="3"/>
      <c r="Q46" s="2"/>
      <c r="R46" s="2"/>
      <c r="S46" s="2"/>
      <c r="T46" s="2"/>
      <c r="U46" s="2"/>
      <c r="V46" s="2"/>
      <c r="W46" s="3"/>
      <c r="X46" s="2"/>
      <c r="Y46" s="2"/>
      <c r="Z46" s="2"/>
      <c r="AA46" s="2"/>
      <c r="AB46" s="2"/>
      <c r="AC46" s="2"/>
      <c r="AD46" s="3"/>
      <c r="AE46" s="2"/>
      <c r="AF46" s="2"/>
      <c r="AG46" s="2"/>
      <c r="AH46" s="2"/>
      <c r="AI46" s="2"/>
      <c r="AJ46" s="2"/>
      <c r="AK46" s="3"/>
      <c r="AL46" s="2"/>
      <c r="AM46" s="4"/>
      <c r="AN46" s="122">
        <f t="shared" si="3"/>
        <v>0</v>
      </c>
      <c r="AO46" s="52"/>
      <c r="AP46" s="112"/>
      <c r="AQ46" s="112"/>
      <c r="AR46" s="112"/>
      <c r="AS46" s="112"/>
      <c r="AT46" s="112"/>
      <c r="AU46" s="112"/>
      <c r="AV46" s="112"/>
      <c r="AW46" s="112"/>
    </row>
    <row r="47" spans="1:49" x14ac:dyDescent="0.25">
      <c r="A47" s="109"/>
      <c r="B47" s="44" t="str">
        <f>_xlfn.TEXTJOIN("",FALSE,"Study Hours ",$C$1)</f>
        <v>Study Hours User 1</v>
      </c>
      <c r="C47" s="1"/>
      <c r="D47" s="2"/>
      <c r="E47" s="2"/>
      <c r="F47" s="2"/>
      <c r="G47" s="2"/>
      <c r="H47" s="2"/>
      <c r="I47" s="3"/>
      <c r="J47" s="2"/>
      <c r="K47" s="2"/>
      <c r="L47" s="2"/>
      <c r="M47" s="2"/>
      <c r="N47" s="2"/>
      <c r="O47" s="2"/>
      <c r="P47" s="3"/>
      <c r="Q47" s="2"/>
      <c r="R47" s="2"/>
      <c r="S47" s="2"/>
      <c r="T47" s="2"/>
      <c r="U47" s="2"/>
      <c r="V47" s="2"/>
      <c r="W47" s="3"/>
      <c r="X47" s="2"/>
      <c r="Y47" s="2"/>
      <c r="Z47" s="2"/>
      <c r="AA47" s="2"/>
      <c r="AB47" s="2"/>
      <c r="AC47" s="2"/>
      <c r="AD47" s="3"/>
      <c r="AE47" s="2"/>
      <c r="AF47" s="2"/>
      <c r="AG47" s="2"/>
      <c r="AH47" s="2"/>
      <c r="AI47" s="2"/>
      <c r="AJ47" s="2"/>
      <c r="AK47" s="3"/>
      <c r="AL47" s="2"/>
      <c r="AM47" s="4"/>
      <c r="AN47" s="122">
        <f t="shared" si="3"/>
        <v>0</v>
      </c>
      <c r="AO47" s="52"/>
      <c r="AP47" s="112"/>
      <c r="AQ47" s="112"/>
      <c r="AR47" s="112"/>
      <c r="AS47" s="112"/>
      <c r="AT47" s="112"/>
      <c r="AU47" s="112"/>
      <c r="AV47" s="112"/>
      <c r="AW47" s="112"/>
    </row>
    <row r="48" spans="1:49" x14ac:dyDescent="0.25">
      <c r="A48" s="109"/>
      <c r="B48" s="44" t="str">
        <f>_xlfn.TEXTJOIN("",FALSE,"Work Hours ",$C$2)</f>
        <v>Work Hours User 2</v>
      </c>
      <c r="C48" s="1"/>
      <c r="D48" s="2"/>
      <c r="E48" s="2"/>
      <c r="F48" s="2"/>
      <c r="G48" s="2"/>
      <c r="H48" s="2"/>
      <c r="I48" s="3"/>
      <c r="J48" s="2"/>
      <c r="K48" s="2"/>
      <c r="L48" s="2"/>
      <c r="M48" s="2"/>
      <c r="N48" s="2"/>
      <c r="O48" s="2"/>
      <c r="P48" s="3"/>
      <c r="Q48" s="2"/>
      <c r="R48" s="2"/>
      <c r="S48" s="2"/>
      <c r="T48" s="2"/>
      <c r="U48" s="2"/>
      <c r="V48" s="2"/>
      <c r="W48" s="3"/>
      <c r="X48" s="2"/>
      <c r="Y48" s="2"/>
      <c r="Z48" s="2"/>
      <c r="AA48" s="2"/>
      <c r="AB48" s="2"/>
      <c r="AC48" s="2"/>
      <c r="AD48" s="3"/>
      <c r="AE48" s="2"/>
      <c r="AF48" s="2"/>
      <c r="AG48" s="2"/>
      <c r="AH48" s="2"/>
      <c r="AI48" s="2"/>
      <c r="AJ48" s="2"/>
      <c r="AK48" s="3"/>
      <c r="AL48" s="2"/>
      <c r="AM48" s="4"/>
      <c r="AN48" s="122">
        <f t="shared" si="3"/>
        <v>0</v>
      </c>
      <c r="AO48" s="52"/>
      <c r="AP48" s="112"/>
      <c r="AQ48" s="112"/>
      <c r="AR48" s="112"/>
      <c r="AS48" s="112"/>
      <c r="AT48" s="112"/>
      <c r="AU48" s="112"/>
      <c r="AV48" s="112"/>
      <c r="AW48" s="112"/>
    </row>
    <row r="49" spans="1:49" ht="15.75" thickBot="1" x14ac:dyDescent="0.3">
      <c r="A49" s="107"/>
      <c r="B49" s="44" t="str">
        <f>_xlfn.TEXTJOIN("",FALSE,"Study Hours ",$C$2)</f>
        <v>Study Hours User 2</v>
      </c>
      <c r="C49" s="1"/>
      <c r="D49" s="2"/>
      <c r="E49" s="2"/>
      <c r="F49" s="2"/>
      <c r="G49" s="2"/>
      <c r="H49" s="2"/>
      <c r="I49" s="3"/>
      <c r="J49" s="2"/>
      <c r="K49" s="2"/>
      <c r="L49" s="2"/>
      <c r="M49" s="2"/>
      <c r="N49" s="2"/>
      <c r="O49" s="2"/>
      <c r="P49" s="3"/>
      <c r="Q49" s="2"/>
      <c r="R49" s="2"/>
      <c r="S49" s="2"/>
      <c r="T49" s="2"/>
      <c r="U49" s="2"/>
      <c r="V49" s="2"/>
      <c r="W49" s="3"/>
      <c r="X49" s="2"/>
      <c r="Y49" s="2"/>
      <c r="Z49" s="2"/>
      <c r="AA49" s="2"/>
      <c r="AB49" s="2"/>
      <c r="AC49" s="2"/>
      <c r="AD49" s="3"/>
      <c r="AE49" s="2"/>
      <c r="AF49" s="2"/>
      <c r="AG49" s="2"/>
      <c r="AH49" s="2"/>
      <c r="AI49" s="2"/>
      <c r="AJ49" s="2"/>
      <c r="AK49" s="3"/>
      <c r="AL49" s="2"/>
      <c r="AM49" s="4"/>
      <c r="AN49" s="122">
        <f t="shared" si="3"/>
        <v>0</v>
      </c>
      <c r="AO49" s="52"/>
      <c r="AP49" s="112"/>
      <c r="AQ49" s="112"/>
      <c r="AR49" s="112"/>
      <c r="AS49" s="112"/>
      <c r="AT49" s="112"/>
      <c r="AU49" s="112"/>
      <c r="AV49" s="112"/>
      <c r="AW49" s="112"/>
    </row>
    <row r="50" spans="1:49" ht="16.5" thickTop="1" thickBot="1" x14ac:dyDescent="0.3">
      <c r="A50" s="110">
        <v>4</v>
      </c>
      <c r="B50" s="101" t="s">
        <v>3</v>
      </c>
      <c r="C50" s="102">
        <f>DATE($A$3,4,1)-WEEKDAY(DATE($A$3,4,1),3)</f>
        <v>45383</v>
      </c>
      <c r="D50" s="103">
        <f>C50+1</f>
        <v>45384</v>
      </c>
      <c r="E50" s="103">
        <f t="shared" ref="E50:AM50" si="11">D50+1</f>
        <v>45385</v>
      </c>
      <c r="F50" s="103">
        <f t="shared" si="11"/>
        <v>45386</v>
      </c>
      <c r="G50" s="103">
        <f t="shared" si="11"/>
        <v>45387</v>
      </c>
      <c r="H50" s="103">
        <f t="shared" si="11"/>
        <v>45388</v>
      </c>
      <c r="I50" s="99">
        <f t="shared" si="11"/>
        <v>45389</v>
      </c>
      <c r="J50" s="103">
        <f t="shared" si="11"/>
        <v>45390</v>
      </c>
      <c r="K50" s="103">
        <f t="shared" si="11"/>
        <v>45391</v>
      </c>
      <c r="L50" s="103">
        <f t="shared" si="11"/>
        <v>45392</v>
      </c>
      <c r="M50" s="103">
        <f t="shared" si="11"/>
        <v>45393</v>
      </c>
      <c r="N50" s="103">
        <f t="shared" si="11"/>
        <v>45394</v>
      </c>
      <c r="O50" s="103">
        <f t="shared" si="11"/>
        <v>45395</v>
      </c>
      <c r="P50" s="99">
        <f t="shared" si="11"/>
        <v>45396</v>
      </c>
      <c r="Q50" s="103">
        <f t="shared" si="11"/>
        <v>45397</v>
      </c>
      <c r="R50" s="103">
        <f t="shared" si="11"/>
        <v>45398</v>
      </c>
      <c r="S50" s="103">
        <f t="shared" si="11"/>
        <v>45399</v>
      </c>
      <c r="T50" s="103">
        <f t="shared" si="11"/>
        <v>45400</v>
      </c>
      <c r="U50" s="103">
        <f t="shared" si="11"/>
        <v>45401</v>
      </c>
      <c r="V50" s="103">
        <f t="shared" si="11"/>
        <v>45402</v>
      </c>
      <c r="W50" s="99">
        <f t="shared" si="11"/>
        <v>45403</v>
      </c>
      <c r="X50" s="103">
        <f t="shared" si="11"/>
        <v>45404</v>
      </c>
      <c r="Y50" s="103">
        <f t="shared" si="11"/>
        <v>45405</v>
      </c>
      <c r="Z50" s="103">
        <f t="shared" si="11"/>
        <v>45406</v>
      </c>
      <c r="AA50" s="103">
        <f t="shared" si="11"/>
        <v>45407</v>
      </c>
      <c r="AB50" s="103">
        <f t="shared" si="11"/>
        <v>45408</v>
      </c>
      <c r="AC50" s="103">
        <f t="shared" si="11"/>
        <v>45409</v>
      </c>
      <c r="AD50" s="99">
        <f t="shared" si="11"/>
        <v>45410</v>
      </c>
      <c r="AE50" s="103">
        <f t="shared" si="11"/>
        <v>45411</v>
      </c>
      <c r="AF50" s="103">
        <f t="shared" si="11"/>
        <v>45412</v>
      </c>
      <c r="AG50" s="103">
        <f t="shared" si="11"/>
        <v>45413</v>
      </c>
      <c r="AH50" s="103">
        <f t="shared" si="11"/>
        <v>45414</v>
      </c>
      <c r="AI50" s="103">
        <f t="shared" si="11"/>
        <v>45415</v>
      </c>
      <c r="AJ50" s="103">
        <f t="shared" si="11"/>
        <v>45416</v>
      </c>
      <c r="AK50" s="99">
        <f t="shared" si="11"/>
        <v>45417</v>
      </c>
      <c r="AL50" s="103">
        <f t="shared" si="11"/>
        <v>45418</v>
      </c>
      <c r="AM50" s="104">
        <f t="shared" si="11"/>
        <v>45419</v>
      </c>
      <c r="AN50" s="122"/>
      <c r="AO50" s="52"/>
      <c r="AP50" s="112"/>
      <c r="AQ50" s="112"/>
      <c r="AR50" s="112"/>
      <c r="AS50" s="112"/>
      <c r="AT50" s="112"/>
      <c r="AU50" s="112"/>
      <c r="AV50" s="112"/>
      <c r="AW50" s="112"/>
    </row>
    <row r="51" spans="1:49" x14ac:dyDescent="0.25">
      <c r="A51" s="110"/>
      <c r="B51" s="59" t="str">
        <f>_xlfn.TEXTJOIN("",FALSE,"Work Hours ",$C$1)</f>
        <v>Work Hours User 1</v>
      </c>
      <c r="C51" s="5"/>
      <c r="D51" s="6"/>
      <c r="E51" s="6"/>
      <c r="F51" s="6"/>
      <c r="G51" s="6"/>
      <c r="H51" s="6"/>
      <c r="I51" s="3"/>
      <c r="J51" s="6"/>
      <c r="K51" s="6"/>
      <c r="L51" s="6"/>
      <c r="M51" s="6"/>
      <c r="N51" s="6"/>
      <c r="O51" s="6"/>
      <c r="P51" s="3"/>
      <c r="Q51" s="6"/>
      <c r="R51" s="6"/>
      <c r="S51" s="6"/>
      <c r="T51" s="6"/>
      <c r="U51" s="6"/>
      <c r="V51" s="6"/>
      <c r="W51" s="3"/>
      <c r="X51" s="6"/>
      <c r="Y51" s="6"/>
      <c r="Z51" s="6"/>
      <c r="AA51" s="6"/>
      <c r="AB51" s="6"/>
      <c r="AC51" s="6"/>
      <c r="AD51" s="3"/>
      <c r="AE51" s="6"/>
      <c r="AF51" s="6"/>
      <c r="AG51" s="6"/>
      <c r="AH51" s="6"/>
      <c r="AI51" s="6"/>
      <c r="AJ51" s="6"/>
      <c r="AK51" s="3"/>
      <c r="AL51" s="6"/>
      <c r="AM51" s="7"/>
      <c r="AN51" s="122">
        <f t="shared" si="3"/>
        <v>0</v>
      </c>
      <c r="AO51" s="52"/>
      <c r="AP51" s="112"/>
      <c r="AQ51" s="112"/>
      <c r="AR51" s="112"/>
      <c r="AS51" s="112"/>
      <c r="AT51" s="112"/>
      <c r="AU51" s="112"/>
      <c r="AV51" s="112"/>
      <c r="AW51" s="112"/>
    </row>
    <row r="52" spans="1:49" x14ac:dyDescent="0.25">
      <c r="A52" s="110"/>
      <c r="B52" s="59" t="str">
        <f>_xlfn.TEXTJOIN("",FALSE,"Study Hours ",$C$1)</f>
        <v>Study Hours User 1</v>
      </c>
      <c r="C52" s="5"/>
      <c r="D52" s="6"/>
      <c r="E52" s="6"/>
      <c r="F52" s="6"/>
      <c r="G52" s="6"/>
      <c r="H52" s="6"/>
      <c r="I52" s="3"/>
      <c r="J52" s="6"/>
      <c r="K52" s="6"/>
      <c r="L52" s="6"/>
      <c r="M52" s="6"/>
      <c r="N52" s="6"/>
      <c r="O52" s="6"/>
      <c r="P52" s="3"/>
      <c r="Q52" s="6"/>
      <c r="R52" s="6"/>
      <c r="S52" s="6"/>
      <c r="T52" s="6"/>
      <c r="U52" s="6"/>
      <c r="V52" s="6"/>
      <c r="W52" s="3"/>
      <c r="X52" s="6"/>
      <c r="Y52" s="6"/>
      <c r="Z52" s="6"/>
      <c r="AA52" s="6"/>
      <c r="AB52" s="6"/>
      <c r="AC52" s="6"/>
      <c r="AD52" s="3"/>
      <c r="AE52" s="6"/>
      <c r="AF52" s="6"/>
      <c r="AG52" s="6"/>
      <c r="AH52" s="6"/>
      <c r="AI52" s="6"/>
      <c r="AJ52" s="6"/>
      <c r="AK52" s="3"/>
      <c r="AL52" s="6"/>
      <c r="AM52" s="7"/>
      <c r="AN52" s="122">
        <f t="shared" si="3"/>
        <v>0</v>
      </c>
      <c r="AO52" s="52"/>
      <c r="AP52" s="112"/>
      <c r="AQ52" s="112"/>
      <c r="AR52" s="112"/>
      <c r="AS52" s="112"/>
      <c r="AT52" s="112"/>
      <c r="AU52" s="112"/>
      <c r="AV52" s="112"/>
      <c r="AW52" s="112"/>
    </row>
    <row r="53" spans="1:49" x14ac:dyDescent="0.25">
      <c r="A53" s="110"/>
      <c r="B53" s="59" t="str">
        <f>_xlfn.TEXTJOIN("",FALSE,"Work Hours ",$C$2)</f>
        <v>Work Hours User 2</v>
      </c>
      <c r="C53" s="5"/>
      <c r="D53" s="6"/>
      <c r="E53" s="6"/>
      <c r="F53" s="6"/>
      <c r="G53" s="6"/>
      <c r="H53" s="6"/>
      <c r="I53" s="3"/>
      <c r="J53" s="6"/>
      <c r="K53" s="6"/>
      <c r="L53" s="6"/>
      <c r="M53" s="6"/>
      <c r="N53" s="6"/>
      <c r="O53" s="6"/>
      <c r="P53" s="3"/>
      <c r="Q53" s="6"/>
      <c r="R53" s="6"/>
      <c r="S53" s="6"/>
      <c r="T53" s="6"/>
      <c r="U53" s="6"/>
      <c r="V53" s="6"/>
      <c r="W53" s="3"/>
      <c r="X53" s="6"/>
      <c r="Y53" s="6"/>
      <c r="Z53" s="6"/>
      <c r="AA53" s="6"/>
      <c r="AB53" s="6"/>
      <c r="AC53" s="6"/>
      <c r="AD53" s="3"/>
      <c r="AE53" s="6"/>
      <c r="AF53" s="6"/>
      <c r="AG53" s="6"/>
      <c r="AH53" s="6"/>
      <c r="AI53" s="6"/>
      <c r="AJ53" s="6"/>
      <c r="AK53" s="3"/>
      <c r="AL53" s="6"/>
      <c r="AM53" s="7"/>
      <c r="AN53" s="122">
        <f t="shared" si="3"/>
        <v>0</v>
      </c>
      <c r="AO53" s="52"/>
      <c r="AP53" s="112"/>
      <c r="AQ53" s="112"/>
      <c r="AR53" s="112"/>
      <c r="AS53" s="112"/>
      <c r="AT53" s="112"/>
      <c r="AU53" s="112"/>
      <c r="AV53" s="112"/>
      <c r="AW53" s="112"/>
    </row>
    <row r="54" spans="1:49" ht="15.75" thickBot="1" x14ac:dyDescent="0.3">
      <c r="A54" s="107"/>
      <c r="B54" s="59" t="str">
        <f>_xlfn.TEXTJOIN("",FALSE,"Study Hours ",$C$2)</f>
        <v>Study Hours User 2</v>
      </c>
      <c r="C54" s="5"/>
      <c r="D54" s="6"/>
      <c r="E54" s="6"/>
      <c r="F54" s="6"/>
      <c r="G54" s="6"/>
      <c r="H54" s="6"/>
      <c r="I54" s="3"/>
      <c r="J54" s="6"/>
      <c r="K54" s="6"/>
      <c r="L54" s="6"/>
      <c r="M54" s="6"/>
      <c r="N54" s="6"/>
      <c r="O54" s="6"/>
      <c r="P54" s="3"/>
      <c r="Q54" s="6"/>
      <c r="R54" s="6"/>
      <c r="S54" s="6"/>
      <c r="T54" s="6"/>
      <c r="U54" s="6"/>
      <c r="V54" s="6"/>
      <c r="W54" s="3"/>
      <c r="X54" s="6"/>
      <c r="Y54" s="6"/>
      <c r="Z54" s="6"/>
      <c r="AA54" s="6"/>
      <c r="AB54" s="6"/>
      <c r="AC54" s="6"/>
      <c r="AD54" s="3"/>
      <c r="AE54" s="6"/>
      <c r="AF54" s="6"/>
      <c r="AG54" s="6"/>
      <c r="AH54" s="6"/>
      <c r="AI54" s="6"/>
      <c r="AJ54" s="6"/>
      <c r="AK54" s="3"/>
      <c r="AL54" s="6"/>
      <c r="AM54" s="7"/>
      <c r="AN54" s="122">
        <f t="shared" si="3"/>
        <v>0</v>
      </c>
      <c r="AO54" s="52"/>
      <c r="AP54" s="112"/>
      <c r="AQ54" s="112"/>
      <c r="AR54" s="112"/>
      <c r="AS54" s="112"/>
      <c r="AT54" s="112"/>
      <c r="AU54" s="112"/>
      <c r="AV54" s="112"/>
      <c r="AW54" s="112"/>
    </row>
    <row r="55" spans="1:49" ht="16.5" thickTop="1" thickBot="1" x14ac:dyDescent="0.3">
      <c r="A55" s="109">
        <v>5</v>
      </c>
      <c r="B55" s="96" t="s">
        <v>4</v>
      </c>
      <c r="C55" s="97">
        <f>DATE($A$3,5,1)-WEEKDAY(DATE($A$3,5,1),3)</f>
        <v>45411</v>
      </c>
      <c r="D55" s="98">
        <f>C55+1</f>
        <v>45412</v>
      </c>
      <c r="E55" s="98">
        <f t="shared" ref="E55:AM55" si="12">D55+1</f>
        <v>45413</v>
      </c>
      <c r="F55" s="98">
        <f t="shared" si="12"/>
        <v>45414</v>
      </c>
      <c r="G55" s="98">
        <f t="shared" si="12"/>
        <v>45415</v>
      </c>
      <c r="H55" s="98">
        <f t="shared" si="12"/>
        <v>45416</v>
      </c>
      <c r="I55" s="99">
        <f>H55+1</f>
        <v>45417</v>
      </c>
      <c r="J55" s="98">
        <f t="shared" si="12"/>
        <v>45418</v>
      </c>
      <c r="K55" s="98">
        <f t="shared" si="12"/>
        <v>45419</v>
      </c>
      <c r="L55" s="98">
        <f t="shared" si="12"/>
        <v>45420</v>
      </c>
      <c r="M55" s="98">
        <f t="shared" si="12"/>
        <v>45421</v>
      </c>
      <c r="N55" s="98">
        <f t="shared" si="12"/>
        <v>45422</v>
      </c>
      <c r="O55" s="98">
        <f t="shared" si="12"/>
        <v>45423</v>
      </c>
      <c r="P55" s="99">
        <f t="shared" si="12"/>
        <v>45424</v>
      </c>
      <c r="Q55" s="98">
        <f t="shared" si="12"/>
        <v>45425</v>
      </c>
      <c r="R55" s="98">
        <f t="shared" si="12"/>
        <v>45426</v>
      </c>
      <c r="S55" s="98">
        <f t="shared" si="12"/>
        <v>45427</v>
      </c>
      <c r="T55" s="98">
        <f t="shared" si="12"/>
        <v>45428</v>
      </c>
      <c r="U55" s="98">
        <f t="shared" si="12"/>
        <v>45429</v>
      </c>
      <c r="V55" s="98">
        <f t="shared" si="12"/>
        <v>45430</v>
      </c>
      <c r="W55" s="99">
        <f t="shared" si="12"/>
        <v>45431</v>
      </c>
      <c r="X55" s="98">
        <f t="shared" si="12"/>
        <v>45432</v>
      </c>
      <c r="Y55" s="98">
        <f t="shared" si="12"/>
        <v>45433</v>
      </c>
      <c r="Z55" s="98">
        <f t="shared" si="12"/>
        <v>45434</v>
      </c>
      <c r="AA55" s="98">
        <f t="shared" si="12"/>
        <v>45435</v>
      </c>
      <c r="AB55" s="98">
        <f t="shared" si="12"/>
        <v>45436</v>
      </c>
      <c r="AC55" s="98">
        <f t="shared" si="12"/>
        <v>45437</v>
      </c>
      <c r="AD55" s="99">
        <f t="shared" si="12"/>
        <v>45438</v>
      </c>
      <c r="AE55" s="98">
        <f t="shared" si="12"/>
        <v>45439</v>
      </c>
      <c r="AF55" s="98">
        <f t="shared" si="12"/>
        <v>45440</v>
      </c>
      <c r="AG55" s="98">
        <f t="shared" si="12"/>
        <v>45441</v>
      </c>
      <c r="AH55" s="98">
        <f t="shared" si="12"/>
        <v>45442</v>
      </c>
      <c r="AI55" s="98">
        <f t="shared" si="12"/>
        <v>45443</v>
      </c>
      <c r="AJ55" s="98">
        <f t="shared" si="12"/>
        <v>45444</v>
      </c>
      <c r="AK55" s="99">
        <f t="shared" si="12"/>
        <v>45445</v>
      </c>
      <c r="AL55" s="98">
        <f t="shared" si="12"/>
        <v>45446</v>
      </c>
      <c r="AM55" s="100">
        <f t="shared" si="12"/>
        <v>45447</v>
      </c>
      <c r="AN55" s="122"/>
      <c r="AO55" s="52"/>
      <c r="AP55" s="112"/>
      <c r="AQ55" s="112"/>
      <c r="AR55" s="112"/>
      <c r="AS55" s="112"/>
      <c r="AT55" s="112"/>
      <c r="AU55" s="112"/>
      <c r="AV55" s="112"/>
      <c r="AW55" s="112"/>
    </row>
    <row r="56" spans="1:49" x14ac:dyDescent="0.25">
      <c r="A56" s="109"/>
      <c r="B56" s="44" t="str">
        <f>_xlfn.TEXTJOIN("",FALSE,"Work Hours ",$C$1)</f>
        <v>Work Hours User 1</v>
      </c>
      <c r="C56" s="1"/>
      <c r="D56" s="2"/>
      <c r="E56" s="2"/>
      <c r="F56" s="2"/>
      <c r="G56" s="2"/>
      <c r="H56" s="2"/>
      <c r="I56" s="3"/>
      <c r="J56" s="2"/>
      <c r="K56" s="2"/>
      <c r="L56" s="2"/>
      <c r="M56" s="2"/>
      <c r="N56" s="2"/>
      <c r="O56" s="2"/>
      <c r="P56" s="3"/>
      <c r="Q56" s="2"/>
      <c r="R56" s="2"/>
      <c r="S56" s="2"/>
      <c r="T56" s="2"/>
      <c r="U56" s="2"/>
      <c r="V56" s="2"/>
      <c r="W56" s="3"/>
      <c r="X56" s="2"/>
      <c r="Y56" s="2"/>
      <c r="Z56" s="2"/>
      <c r="AA56" s="2"/>
      <c r="AB56" s="2"/>
      <c r="AC56" s="2"/>
      <c r="AD56" s="3"/>
      <c r="AE56" s="2"/>
      <c r="AF56" s="2"/>
      <c r="AG56" s="2"/>
      <c r="AH56" s="2"/>
      <c r="AI56" s="2"/>
      <c r="AJ56" s="2"/>
      <c r="AK56" s="3"/>
      <c r="AL56" s="2"/>
      <c r="AM56" s="4"/>
      <c r="AN56" s="122">
        <f t="shared" si="3"/>
        <v>0</v>
      </c>
      <c r="AO56" s="52"/>
      <c r="AP56" s="112"/>
      <c r="AQ56" s="112"/>
      <c r="AR56" s="112"/>
      <c r="AS56" s="112"/>
      <c r="AT56" s="112"/>
      <c r="AU56" s="112"/>
      <c r="AV56" s="112"/>
      <c r="AW56" s="112"/>
    </row>
    <row r="57" spans="1:49" x14ac:dyDescent="0.25">
      <c r="A57" s="109"/>
      <c r="B57" s="44" t="str">
        <f>_xlfn.TEXTJOIN("",FALSE,"Study Hours ",$C$1)</f>
        <v>Study Hours User 1</v>
      </c>
      <c r="C57" s="1"/>
      <c r="D57" s="2"/>
      <c r="E57" s="2"/>
      <c r="F57" s="2"/>
      <c r="G57" s="2"/>
      <c r="H57" s="2"/>
      <c r="I57" s="3"/>
      <c r="J57" s="2"/>
      <c r="K57" s="2"/>
      <c r="L57" s="2"/>
      <c r="M57" s="2"/>
      <c r="N57" s="2"/>
      <c r="O57" s="2"/>
      <c r="P57" s="3"/>
      <c r="Q57" s="2"/>
      <c r="R57" s="2"/>
      <c r="S57" s="2"/>
      <c r="T57" s="2"/>
      <c r="U57" s="2"/>
      <c r="V57" s="2"/>
      <c r="W57" s="3"/>
      <c r="X57" s="2"/>
      <c r="Y57" s="2"/>
      <c r="Z57" s="2"/>
      <c r="AA57" s="2"/>
      <c r="AB57" s="2"/>
      <c r="AC57" s="2"/>
      <c r="AD57" s="3"/>
      <c r="AE57" s="2"/>
      <c r="AF57" s="2"/>
      <c r="AG57" s="2"/>
      <c r="AH57" s="2"/>
      <c r="AI57" s="2"/>
      <c r="AJ57" s="2"/>
      <c r="AK57" s="3"/>
      <c r="AL57" s="2"/>
      <c r="AM57" s="4"/>
      <c r="AN57" s="122">
        <f t="shared" si="3"/>
        <v>0</v>
      </c>
      <c r="AO57" s="52"/>
      <c r="AP57" s="112"/>
      <c r="AQ57" s="112"/>
      <c r="AR57" s="112"/>
      <c r="AS57" s="112"/>
      <c r="AT57" s="112"/>
      <c r="AU57" s="112"/>
      <c r="AV57" s="112"/>
      <c r="AW57" s="112"/>
    </row>
    <row r="58" spans="1:49" x14ac:dyDescent="0.25">
      <c r="A58" s="109"/>
      <c r="B58" s="44" t="str">
        <f>_xlfn.TEXTJOIN("",FALSE,"Work Hours ",$C$2)</f>
        <v>Work Hours User 2</v>
      </c>
      <c r="C58" s="1"/>
      <c r="D58" s="2"/>
      <c r="E58" s="2"/>
      <c r="F58" s="2"/>
      <c r="G58" s="2"/>
      <c r="H58" s="2"/>
      <c r="I58" s="3"/>
      <c r="J58" s="2"/>
      <c r="K58" s="2"/>
      <c r="L58" s="2"/>
      <c r="M58" s="2"/>
      <c r="N58" s="2"/>
      <c r="O58" s="2"/>
      <c r="P58" s="3"/>
      <c r="Q58" s="2"/>
      <c r="R58" s="2"/>
      <c r="S58" s="2"/>
      <c r="T58" s="2"/>
      <c r="U58" s="2"/>
      <c r="V58" s="2"/>
      <c r="W58" s="3"/>
      <c r="X58" s="2"/>
      <c r="Y58" s="2"/>
      <c r="Z58" s="2"/>
      <c r="AA58" s="2"/>
      <c r="AB58" s="2"/>
      <c r="AC58" s="2"/>
      <c r="AD58" s="3"/>
      <c r="AE58" s="2"/>
      <c r="AF58" s="2"/>
      <c r="AG58" s="2"/>
      <c r="AH58" s="2"/>
      <c r="AI58" s="2"/>
      <c r="AJ58" s="2"/>
      <c r="AK58" s="3"/>
      <c r="AL58" s="2"/>
      <c r="AM58" s="4"/>
      <c r="AN58" s="122">
        <f t="shared" si="3"/>
        <v>0</v>
      </c>
      <c r="AO58" s="52"/>
      <c r="AP58" s="112"/>
      <c r="AQ58" s="112"/>
      <c r="AR58" s="112"/>
      <c r="AS58" s="112"/>
      <c r="AT58" s="112"/>
      <c r="AU58" s="112"/>
      <c r="AV58" s="112"/>
      <c r="AW58" s="112"/>
    </row>
    <row r="59" spans="1:49" ht="15.75" thickBot="1" x14ac:dyDescent="0.3">
      <c r="A59" s="107"/>
      <c r="B59" s="44" t="str">
        <f>_xlfn.TEXTJOIN("",FALSE,"Study Hours ",$C$2)</f>
        <v>Study Hours User 2</v>
      </c>
      <c r="C59" s="1"/>
      <c r="D59" s="2"/>
      <c r="E59" s="2"/>
      <c r="F59" s="2"/>
      <c r="G59" s="2"/>
      <c r="H59" s="2"/>
      <c r="I59" s="3"/>
      <c r="J59" s="2"/>
      <c r="K59" s="2"/>
      <c r="L59" s="2"/>
      <c r="M59" s="2"/>
      <c r="N59" s="2"/>
      <c r="O59" s="2"/>
      <c r="P59" s="3"/>
      <c r="Q59" s="2"/>
      <c r="R59" s="2"/>
      <c r="S59" s="2"/>
      <c r="T59" s="2"/>
      <c r="U59" s="2"/>
      <c r="V59" s="2"/>
      <c r="W59" s="3"/>
      <c r="X59" s="2"/>
      <c r="Y59" s="2"/>
      <c r="Z59" s="2"/>
      <c r="AA59" s="2"/>
      <c r="AB59" s="2"/>
      <c r="AC59" s="2"/>
      <c r="AD59" s="3"/>
      <c r="AE59" s="2"/>
      <c r="AF59" s="2"/>
      <c r="AG59" s="2"/>
      <c r="AH59" s="2"/>
      <c r="AI59" s="2"/>
      <c r="AJ59" s="2"/>
      <c r="AK59" s="3"/>
      <c r="AL59" s="2"/>
      <c r="AM59" s="4"/>
      <c r="AN59" s="122">
        <f t="shared" si="3"/>
        <v>0</v>
      </c>
      <c r="AO59" s="52"/>
      <c r="AP59" s="112"/>
      <c r="AQ59" s="112"/>
      <c r="AR59" s="112"/>
      <c r="AS59" s="112"/>
      <c r="AT59" s="112"/>
      <c r="AU59" s="112"/>
      <c r="AV59" s="112"/>
      <c r="AW59" s="112"/>
    </row>
    <row r="60" spans="1:49" ht="16.5" thickTop="1" thickBot="1" x14ac:dyDescent="0.3">
      <c r="A60" s="110">
        <v>6</v>
      </c>
      <c r="B60" s="101" t="s">
        <v>5</v>
      </c>
      <c r="C60" s="102">
        <f>DATE($A$3,6,1)-WEEKDAY(DATE($A$3,6,1),3)</f>
        <v>45439</v>
      </c>
      <c r="D60" s="103">
        <f>C60+1</f>
        <v>45440</v>
      </c>
      <c r="E60" s="103">
        <f t="shared" ref="E60:AM60" si="13">D60+1</f>
        <v>45441</v>
      </c>
      <c r="F60" s="103">
        <f t="shared" si="13"/>
        <v>45442</v>
      </c>
      <c r="G60" s="103">
        <f t="shared" si="13"/>
        <v>45443</v>
      </c>
      <c r="H60" s="103">
        <f t="shared" si="13"/>
        <v>45444</v>
      </c>
      <c r="I60" s="99">
        <f t="shared" si="13"/>
        <v>45445</v>
      </c>
      <c r="J60" s="103">
        <f t="shared" si="13"/>
        <v>45446</v>
      </c>
      <c r="K60" s="103">
        <f t="shared" si="13"/>
        <v>45447</v>
      </c>
      <c r="L60" s="103">
        <f t="shared" si="13"/>
        <v>45448</v>
      </c>
      <c r="M60" s="103">
        <f t="shared" si="13"/>
        <v>45449</v>
      </c>
      <c r="N60" s="103">
        <f t="shared" si="13"/>
        <v>45450</v>
      </c>
      <c r="O60" s="103">
        <f t="shared" si="13"/>
        <v>45451</v>
      </c>
      <c r="P60" s="99">
        <f t="shared" si="13"/>
        <v>45452</v>
      </c>
      <c r="Q60" s="103">
        <f t="shared" si="13"/>
        <v>45453</v>
      </c>
      <c r="R60" s="103">
        <f t="shared" si="13"/>
        <v>45454</v>
      </c>
      <c r="S60" s="103">
        <f t="shared" si="13"/>
        <v>45455</v>
      </c>
      <c r="T60" s="103">
        <f t="shared" si="13"/>
        <v>45456</v>
      </c>
      <c r="U60" s="103">
        <f t="shared" si="13"/>
        <v>45457</v>
      </c>
      <c r="V60" s="103">
        <f t="shared" si="13"/>
        <v>45458</v>
      </c>
      <c r="W60" s="99">
        <f t="shared" si="13"/>
        <v>45459</v>
      </c>
      <c r="X60" s="103">
        <f t="shared" si="13"/>
        <v>45460</v>
      </c>
      <c r="Y60" s="103">
        <f t="shared" si="13"/>
        <v>45461</v>
      </c>
      <c r="Z60" s="103">
        <f t="shared" si="13"/>
        <v>45462</v>
      </c>
      <c r="AA60" s="103">
        <f t="shared" si="13"/>
        <v>45463</v>
      </c>
      <c r="AB60" s="103">
        <f t="shared" si="13"/>
        <v>45464</v>
      </c>
      <c r="AC60" s="103">
        <f t="shared" si="13"/>
        <v>45465</v>
      </c>
      <c r="AD60" s="99">
        <f t="shared" si="13"/>
        <v>45466</v>
      </c>
      <c r="AE60" s="103">
        <f t="shared" si="13"/>
        <v>45467</v>
      </c>
      <c r="AF60" s="103">
        <f t="shared" si="13"/>
        <v>45468</v>
      </c>
      <c r="AG60" s="103">
        <f t="shared" si="13"/>
        <v>45469</v>
      </c>
      <c r="AH60" s="103">
        <f t="shared" si="13"/>
        <v>45470</v>
      </c>
      <c r="AI60" s="103">
        <f t="shared" si="13"/>
        <v>45471</v>
      </c>
      <c r="AJ60" s="103">
        <f t="shared" si="13"/>
        <v>45472</v>
      </c>
      <c r="AK60" s="99">
        <f t="shared" si="13"/>
        <v>45473</v>
      </c>
      <c r="AL60" s="103">
        <f t="shared" si="13"/>
        <v>45474</v>
      </c>
      <c r="AM60" s="104">
        <f t="shared" si="13"/>
        <v>45475</v>
      </c>
      <c r="AN60" s="122"/>
      <c r="AO60" s="52"/>
      <c r="AP60" s="112"/>
      <c r="AQ60" s="112"/>
      <c r="AR60" s="112"/>
      <c r="AS60" s="112"/>
      <c r="AT60" s="112"/>
      <c r="AU60" s="112"/>
      <c r="AV60" s="112"/>
      <c r="AW60" s="112"/>
    </row>
    <row r="61" spans="1:49" x14ac:dyDescent="0.25">
      <c r="A61" s="110"/>
      <c r="B61" s="59" t="str">
        <f>_xlfn.TEXTJOIN("",FALSE,"Work Hours ",$C$1)</f>
        <v>Work Hours User 1</v>
      </c>
      <c r="C61" s="5"/>
      <c r="D61" s="6"/>
      <c r="E61" s="6"/>
      <c r="F61" s="6"/>
      <c r="G61" s="6"/>
      <c r="H61" s="6"/>
      <c r="I61" s="3"/>
      <c r="J61" s="6"/>
      <c r="K61" s="6"/>
      <c r="L61" s="6"/>
      <c r="M61" s="6"/>
      <c r="N61" s="6"/>
      <c r="O61" s="6"/>
      <c r="P61" s="3"/>
      <c r="Q61" s="6"/>
      <c r="R61" s="6"/>
      <c r="S61" s="6"/>
      <c r="T61" s="6"/>
      <c r="U61" s="6"/>
      <c r="V61" s="6"/>
      <c r="W61" s="3"/>
      <c r="X61" s="6"/>
      <c r="Y61" s="6"/>
      <c r="Z61" s="6"/>
      <c r="AA61" s="6"/>
      <c r="AB61" s="6"/>
      <c r="AC61" s="6"/>
      <c r="AD61" s="3"/>
      <c r="AE61" s="6"/>
      <c r="AF61" s="6"/>
      <c r="AG61" s="6"/>
      <c r="AH61" s="6"/>
      <c r="AI61" s="6"/>
      <c r="AJ61" s="6"/>
      <c r="AK61" s="3"/>
      <c r="AL61" s="6"/>
      <c r="AM61" s="7"/>
      <c r="AN61" s="122">
        <f t="shared" si="3"/>
        <v>0</v>
      </c>
      <c r="AO61" s="52"/>
      <c r="AP61" s="112"/>
      <c r="AQ61" s="112"/>
      <c r="AR61" s="112"/>
      <c r="AS61" s="112"/>
      <c r="AT61" s="112"/>
      <c r="AU61" s="112"/>
      <c r="AV61" s="112"/>
      <c r="AW61" s="112"/>
    </row>
    <row r="62" spans="1:49" x14ac:dyDescent="0.25">
      <c r="A62" s="110"/>
      <c r="B62" s="59" t="str">
        <f>_xlfn.TEXTJOIN("",FALSE,"Study Hours ",$C$1)</f>
        <v>Study Hours User 1</v>
      </c>
      <c r="C62" s="5"/>
      <c r="D62" s="6"/>
      <c r="E62" s="6"/>
      <c r="F62" s="6"/>
      <c r="G62" s="6"/>
      <c r="H62" s="6"/>
      <c r="I62" s="3"/>
      <c r="J62" s="6"/>
      <c r="K62" s="6"/>
      <c r="L62" s="6"/>
      <c r="M62" s="6"/>
      <c r="N62" s="6"/>
      <c r="O62" s="6"/>
      <c r="P62" s="3"/>
      <c r="Q62" s="6"/>
      <c r="R62" s="6"/>
      <c r="S62" s="6"/>
      <c r="T62" s="6"/>
      <c r="U62" s="6"/>
      <c r="V62" s="6"/>
      <c r="W62" s="3"/>
      <c r="X62" s="6"/>
      <c r="Y62" s="6"/>
      <c r="Z62" s="6"/>
      <c r="AA62" s="6"/>
      <c r="AB62" s="6"/>
      <c r="AC62" s="6"/>
      <c r="AD62" s="3"/>
      <c r="AE62" s="6"/>
      <c r="AF62" s="6"/>
      <c r="AG62" s="6"/>
      <c r="AH62" s="6"/>
      <c r="AI62" s="6"/>
      <c r="AJ62" s="6"/>
      <c r="AK62" s="3"/>
      <c r="AL62" s="6"/>
      <c r="AM62" s="7"/>
      <c r="AN62" s="122">
        <f t="shared" si="3"/>
        <v>0</v>
      </c>
      <c r="AO62" s="52"/>
      <c r="AP62" s="112"/>
      <c r="AQ62" s="112"/>
      <c r="AR62" s="112"/>
      <c r="AS62" s="112"/>
      <c r="AT62" s="112"/>
      <c r="AU62" s="112"/>
      <c r="AV62" s="112"/>
      <c r="AW62" s="112"/>
    </row>
    <row r="63" spans="1:49" x14ac:dyDescent="0.25">
      <c r="A63" s="110"/>
      <c r="B63" s="59" t="str">
        <f>_xlfn.TEXTJOIN("",FALSE,"Work Hours ",$C$2)</f>
        <v>Work Hours User 2</v>
      </c>
      <c r="C63" s="5"/>
      <c r="D63" s="6"/>
      <c r="E63" s="6"/>
      <c r="F63" s="6"/>
      <c r="G63" s="6"/>
      <c r="H63" s="6"/>
      <c r="I63" s="3"/>
      <c r="J63" s="6"/>
      <c r="K63" s="6"/>
      <c r="L63" s="6"/>
      <c r="M63" s="6"/>
      <c r="N63" s="6"/>
      <c r="O63" s="6"/>
      <c r="P63" s="3"/>
      <c r="Q63" s="6"/>
      <c r="R63" s="6"/>
      <c r="S63" s="6"/>
      <c r="T63" s="6"/>
      <c r="U63" s="6"/>
      <c r="V63" s="6"/>
      <c r="W63" s="3"/>
      <c r="X63" s="6"/>
      <c r="Y63" s="6"/>
      <c r="Z63" s="6"/>
      <c r="AA63" s="6"/>
      <c r="AB63" s="6"/>
      <c r="AC63" s="6"/>
      <c r="AD63" s="3"/>
      <c r="AE63" s="6"/>
      <c r="AF63" s="6"/>
      <c r="AG63" s="6"/>
      <c r="AH63" s="6"/>
      <c r="AI63" s="6"/>
      <c r="AJ63" s="6"/>
      <c r="AK63" s="3"/>
      <c r="AL63" s="6"/>
      <c r="AM63" s="7"/>
      <c r="AN63" s="122">
        <f t="shared" si="3"/>
        <v>0</v>
      </c>
      <c r="AO63" s="52"/>
      <c r="AP63" s="112"/>
      <c r="AQ63" s="112"/>
      <c r="AR63" s="112"/>
      <c r="AS63" s="112"/>
      <c r="AT63" s="112"/>
      <c r="AU63" s="112"/>
      <c r="AV63" s="112"/>
      <c r="AW63" s="112"/>
    </row>
    <row r="64" spans="1:49" ht="15.75" thickBot="1" x14ac:dyDescent="0.3">
      <c r="A64" s="107"/>
      <c r="B64" s="59" t="str">
        <f>_xlfn.TEXTJOIN("",FALSE,"Study Hours ",$C$2)</f>
        <v>Study Hours User 2</v>
      </c>
      <c r="C64" s="8"/>
      <c r="D64" s="9"/>
      <c r="E64" s="9"/>
      <c r="F64" s="9"/>
      <c r="G64" s="9"/>
      <c r="H64" s="9"/>
      <c r="I64" s="10"/>
      <c r="J64" s="9"/>
      <c r="K64" s="9"/>
      <c r="L64" s="9"/>
      <c r="M64" s="9"/>
      <c r="N64" s="9"/>
      <c r="O64" s="9"/>
      <c r="P64" s="10"/>
      <c r="Q64" s="9"/>
      <c r="R64" s="9"/>
      <c r="S64" s="9"/>
      <c r="T64" s="9"/>
      <c r="U64" s="9"/>
      <c r="V64" s="9"/>
      <c r="W64" s="10"/>
      <c r="X64" s="9"/>
      <c r="Y64" s="9"/>
      <c r="Z64" s="9"/>
      <c r="AA64" s="9"/>
      <c r="AB64" s="9"/>
      <c r="AC64" s="9"/>
      <c r="AD64" s="10"/>
      <c r="AE64" s="9"/>
      <c r="AF64" s="9"/>
      <c r="AG64" s="9"/>
      <c r="AH64" s="9"/>
      <c r="AI64" s="9"/>
      <c r="AJ64" s="9"/>
      <c r="AK64" s="10"/>
      <c r="AL64" s="9"/>
      <c r="AM64" s="11"/>
      <c r="AN64" s="122">
        <f t="shared" si="3"/>
        <v>0</v>
      </c>
      <c r="AO64" s="52"/>
      <c r="AP64" s="112"/>
      <c r="AQ64" s="112"/>
      <c r="AR64" s="112"/>
      <c r="AS64" s="112"/>
      <c r="AT64" s="112"/>
      <c r="AU64" s="112"/>
      <c r="AV64" s="112"/>
      <c r="AW64" s="112"/>
    </row>
    <row r="65" spans="1:49" ht="15.75" thickTop="1" x14ac:dyDescent="0.25">
      <c r="A65" s="107"/>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107"/>
      <c r="AI65" s="107"/>
      <c r="AJ65" s="107"/>
      <c r="AK65" s="107"/>
      <c r="AL65" s="107"/>
      <c r="AM65" s="121" t="str">
        <f>_xlfn.TEXTJOIN("",FALSE,"Total Working Hours ",$C$1)</f>
        <v>Total Working Hours User 1</v>
      </c>
      <c r="AN65" s="122">
        <f>AN6+AN11+AN16+AN21+AN26+AN31+AN36+AN41+AN46+AN51+AN56+AN61</f>
        <v>0</v>
      </c>
      <c r="AO65" s="123">
        <f>AN65*Summary!$F$2</f>
        <v>0</v>
      </c>
      <c r="AP65" s="112"/>
      <c r="AQ65" s="112"/>
      <c r="AR65" s="112"/>
      <c r="AS65" s="112"/>
      <c r="AT65" s="112"/>
      <c r="AU65" s="112"/>
      <c r="AV65" s="112"/>
      <c r="AW65" s="112"/>
    </row>
    <row r="66" spans="1:49" x14ac:dyDescent="0.25">
      <c r="A66" s="107"/>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107"/>
      <c r="AI66" s="107"/>
      <c r="AJ66" s="107"/>
      <c r="AK66" s="107"/>
      <c r="AL66" s="107"/>
      <c r="AM66" s="121" t="str">
        <f>_xlfn.TEXTJOIN("",FALSE,"Total Study Hours ",$C$1)</f>
        <v>Total Study Hours User 1</v>
      </c>
      <c r="AN66" s="122">
        <f t="shared" ref="AN66:AN68" si="14">AN7+AN12+AN17+AN22+AN27+AN32+AN37+AN42+AN47+AN52+AN57+AN62</f>
        <v>0</v>
      </c>
      <c r="AO66" s="123">
        <f>AN66*Summary!$F$2</f>
        <v>0</v>
      </c>
      <c r="AP66" s="112"/>
      <c r="AQ66" s="112"/>
      <c r="AR66" s="112"/>
      <c r="AS66" s="112"/>
      <c r="AT66" s="112"/>
      <c r="AU66" s="112"/>
      <c r="AV66" s="112"/>
      <c r="AW66" s="112"/>
    </row>
    <row r="67" spans="1:49" x14ac:dyDescent="0.25">
      <c r="A67" s="107"/>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107"/>
      <c r="AI67" s="107"/>
      <c r="AJ67" s="107"/>
      <c r="AK67" s="107"/>
      <c r="AL67" s="107"/>
      <c r="AM67" s="121" t="str">
        <f>_xlfn.TEXTJOIN("",FALSE,"Total Working Hours ",$C$2)</f>
        <v>Total Working Hours User 2</v>
      </c>
      <c r="AN67" s="122">
        <f t="shared" si="14"/>
        <v>0</v>
      </c>
      <c r="AO67" s="123">
        <f>AN67*Summary!$F$2</f>
        <v>0</v>
      </c>
      <c r="AP67" s="112"/>
      <c r="AQ67" s="112"/>
      <c r="AR67" s="112"/>
      <c r="AS67" s="112"/>
      <c r="AT67" s="112"/>
      <c r="AU67" s="112"/>
      <c r="AV67" s="112"/>
      <c r="AW67" s="112"/>
    </row>
    <row r="68" spans="1:49" x14ac:dyDescent="0.25">
      <c r="A68" s="112"/>
      <c r="B68" s="113"/>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2"/>
      <c r="AI68" s="112"/>
      <c r="AJ68" s="112"/>
      <c r="AK68" s="112"/>
      <c r="AL68" s="112"/>
      <c r="AM68" s="124" t="str">
        <f>_xlfn.TEXTJOIN("",FALSE,"Total Study Hours ",$C$2)</f>
        <v>Total Study Hours User 2</v>
      </c>
      <c r="AN68" s="125">
        <f t="shared" si="14"/>
        <v>0</v>
      </c>
      <c r="AO68" s="126">
        <f>AN68*Summary!$F$2</f>
        <v>0</v>
      </c>
      <c r="AP68" s="112"/>
      <c r="AQ68" s="112"/>
      <c r="AR68" s="112"/>
      <c r="AS68" s="112"/>
      <c r="AT68" s="112"/>
      <c r="AU68" s="112"/>
      <c r="AV68" s="112"/>
      <c r="AW68" s="112"/>
    </row>
    <row r="69" spans="1:49" x14ac:dyDescent="0.25">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c r="AP69" s="112"/>
      <c r="AQ69" s="112"/>
      <c r="AR69" s="112"/>
      <c r="AS69" s="112"/>
      <c r="AT69" s="112"/>
      <c r="AU69" s="112"/>
      <c r="AV69" s="112"/>
      <c r="AW69" s="112"/>
    </row>
    <row r="70" spans="1:49" x14ac:dyDescent="0.25">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112"/>
      <c r="AQ70" s="112"/>
      <c r="AR70" s="112"/>
      <c r="AS70" s="112"/>
      <c r="AT70" s="112"/>
      <c r="AU70" s="112"/>
      <c r="AV70" s="112"/>
      <c r="AW70" s="112"/>
    </row>
    <row r="71" spans="1:49" x14ac:dyDescent="0.25">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c r="AO71" s="112"/>
      <c r="AP71" s="112"/>
      <c r="AQ71" s="112"/>
      <c r="AR71" s="112"/>
      <c r="AS71" s="112"/>
      <c r="AT71" s="112"/>
      <c r="AU71" s="112"/>
      <c r="AV71" s="112"/>
      <c r="AW71" s="112"/>
    </row>
    <row r="72" spans="1:49" x14ac:dyDescent="0.25">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12"/>
      <c r="AR72" s="112"/>
      <c r="AS72" s="112"/>
      <c r="AT72" s="112"/>
      <c r="AU72" s="112"/>
      <c r="AV72" s="112"/>
      <c r="AW72" s="112"/>
    </row>
    <row r="73" spans="1:49" x14ac:dyDescent="0.25">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c r="AO73" s="112"/>
      <c r="AP73" s="112"/>
      <c r="AQ73" s="112"/>
      <c r="AR73" s="112"/>
      <c r="AS73" s="112"/>
      <c r="AT73" s="112"/>
      <c r="AU73" s="112"/>
      <c r="AV73" s="112"/>
      <c r="AW73" s="112"/>
    </row>
    <row r="74" spans="1:49" x14ac:dyDescent="0.25">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2"/>
      <c r="AP74" s="112"/>
      <c r="AQ74" s="112"/>
      <c r="AR74" s="112"/>
      <c r="AS74" s="112"/>
      <c r="AT74" s="112"/>
      <c r="AU74" s="112"/>
      <c r="AV74" s="112"/>
      <c r="AW74" s="112"/>
    </row>
    <row r="75" spans="1:49" x14ac:dyDescent="0.25">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V75" s="112"/>
      <c r="AW75" s="112"/>
    </row>
  </sheetData>
  <sheetProtection algorithmName="SHA-512" hashValue="4n7VQqkCnXDbQoj1s7cjOWAndG1mYYxSNb194vEHtgxnTUzpiHK6Rue+VyWQ0tkvZWoJo/JzlqRbnn5kND6vVg==" saltValue="mx0g0s0186caKvt383O72Q==" spinCount="100000" sheet="1" objects="1" scenarios="1" selectLockedCells="1"/>
  <mergeCells count="3">
    <mergeCell ref="B3:AM3"/>
    <mergeCell ref="C1:AM1"/>
    <mergeCell ref="C2:AM2"/>
  </mergeCells>
  <phoneticPr fontId="3" type="noConversion"/>
  <conditionalFormatting sqref="C5:AM5 C10:AM10 C15:AM15 C20:AM20 C25:AM25 C30:AM30 C35:AM35 C40:AM40 C45:AM45 C50:AM50 C55:AM55 C60:AM60">
    <cfRule type="expression" dxfId="13" priority="39">
      <formula>$A5 &lt;&gt;MONTH(C5)</formula>
    </cfRule>
  </conditionalFormatting>
  <conditionalFormatting sqref="C6:AM9">
    <cfRule type="expression" dxfId="12" priority="8">
      <formula>$A$5&lt;&gt;MONTH(C$5)</formula>
    </cfRule>
  </conditionalFormatting>
  <conditionalFormatting sqref="C11:AM14">
    <cfRule type="expression" dxfId="11" priority="40">
      <formula>$A$10&lt;&gt;MONTH(C$10)</formula>
    </cfRule>
  </conditionalFormatting>
  <conditionalFormatting sqref="C16:AM19">
    <cfRule type="expression" dxfId="10" priority="10">
      <formula>$A$15&lt;&gt;MONTH(C$15)</formula>
    </cfRule>
  </conditionalFormatting>
  <conditionalFormatting sqref="C21:AM24">
    <cfRule type="expression" dxfId="9" priority="9">
      <formula>$A$20&lt;&gt;MONTH(C$20)</formula>
    </cfRule>
  </conditionalFormatting>
  <conditionalFormatting sqref="C26:AM29">
    <cfRule type="expression" dxfId="8" priority="11">
      <formula>$A$25&lt;&gt;MONTH(C$25)</formula>
    </cfRule>
  </conditionalFormatting>
  <conditionalFormatting sqref="C31:AM34">
    <cfRule type="expression" dxfId="7" priority="7">
      <formula>$A$30&lt;&gt;MONTH(C$30)</formula>
    </cfRule>
  </conditionalFormatting>
  <conditionalFormatting sqref="C36:AM39">
    <cfRule type="expression" dxfId="6" priority="6">
      <formula>$A$35&lt;&gt;MONTH(C$35)</formula>
    </cfRule>
  </conditionalFormatting>
  <conditionalFormatting sqref="C41:AM44">
    <cfRule type="expression" dxfId="5" priority="5">
      <formula>$A$40&lt;&gt;MONTH(C$40)</formula>
    </cfRule>
  </conditionalFormatting>
  <conditionalFormatting sqref="C46:AM49">
    <cfRule type="expression" dxfId="4" priority="4">
      <formula>$A$45&lt;&gt;MONTH(C$45)</formula>
    </cfRule>
  </conditionalFormatting>
  <conditionalFormatting sqref="C51:AM54">
    <cfRule type="expression" dxfId="3" priority="3">
      <formula>$A$50&lt;&gt;MONTH(C$50)</formula>
    </cfRule>
  </conditionalFormatting>
  <conditionalFormatting sqref="C56:AM59">
    <cfRule type="expression" dxfId="2" priority="2">
      <formula>$A$55&lt;&gt;MONTH(C$55)</formula>
    </cfRule>
  </conditionalFormatting>
  <conditionalFormatting sqref="C61:AM64">
    <cfRule type="expression" dxfId="1" priority="1">
      <formula>$A$60&lt;&gt;MONTH(C$60)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EEAE8-1D78-4E87-AFE3-B34A02F165F6}">
  <sheetPr>
    <pageSetUpPr fitToPage="1"/>
  </sheetPr>
  <dimension ref="A1:AU88"/>
  <sheetViews>
    <sheetView tabSelected="1" workbookViewId="0">
      <selection activeCell="O9" sqref="O9"/>
    </sheetView>
  </sheetViews>
  <sheetFormatPr defaultRowHeight="15" x14ac:dyDescent="0.25"/>
  <cols>
    <col min="1" max="1" width="39.5703125" style="44" customWidth="1"/>
    <col min="2" max="2" width="15" style="44" customWidth="1"/>
    <col min="3" max="3" width="8.7109375" style="44" customWidth="1"/>
    <col min="4" max="11" width="11.7109375" style="44" customWidth="1"/>
    <col min="12" max="12" width="3.7109375" style="44" customWidth="1"/>
    <col min="13" max="13" width="38.140625" style="44" customWidth="1"/>
    <col min="14" max="14" width="11.28515625" style="44" customWidth="1"/>
    <col min="15" max="42" width="3.7109375" style="44" customWidth="1"/>
    <col min="43" max="43" width="6.42578125" style="44" customWidth="1"/>
    <col min="44" max="44" width="10.5703125" style="44" customWidth="1"/>
    <col min="45" max="16384" width="9.140625" style="44"/>
  </cols>
  <sheetData>
    <row r="1" spans="1:47" x14ac:dyDescent="0.25">
      <c r="A1" s="179" t="s">
        <v>23</v>
      </c>
      <c r="B1" s="179"/>
      <c r="C1" s="179"/>
      <c r="D1" s="179"/>
      <c r="E1" s="179"/>
      <c r="F1" s="179"/>
      <c r="G1" s="179"/>
      <c r="H1" s="128"/>
      <c r="I1" s="128"/>
      <c r="J1" s="128"/>
      <c r="K1" s="128"/>
      <c r="L1" s="107"/>
      <c r="M1" s="179" t="s">
        <v>23</v>
      </c>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07"/>
      <c r="AR1" s="112"/>
      <c r="AS1" s="112"/>
      <c r="AT1" s="112"/>
      <c r="AU1" s="112"/>
    </row>
    <row r="2" spans="1:47" x14ac:dyDescent="0.25">
      <c r="A2" s="179" t="s">
        <v>24</v>
      </c>
      <c r="B2" s="179"/>
      <c r="C2" s="179"/>
      <c r="D2" s="179"/>
      <c r="E2" s="179"/>
      <c r="F2" s="179"/>
      <c r="G2" s="179"/>
      <c r="H2" s="128"/>
      <c r="I2" s="128"/>
      <c r="J2" s="128"/>
      <c r="K2" s="128"/>
      <c r="L2" s="107"/>
      <c r="M2" s="179" t="s">
        <v>24</v>
      </c>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07"/>
      <c r="AR2" s="112"/>
      <c r="AS2" s="112"/>
      <c r="AT2" s="112"/>
      <c r="AU2" s="112"/>
    </row>
    <row r="3" spans="1:47" x14ac:dyDescent="0.25">
      <c r="A3" s="121" t="s">
        <v>22</v>
      </c>
      <c r="B3" s="183" t="s">
        <v>92</v>
      </c>
      <c r="C3" s="183"/>
      <c r="D3" s="183"/>
      <c r="E3" s="183"/>
      <c r="F3" s="183"/>
      <c r="G3" s="183"/>
      <c r="H3" s="129"/>
      <c r="I3" s="129"/>
      <c r="J3" s="129"/>
      <c r="K3" s="129"/>
      <c r="L3" s="107"/>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07"/>
      <c r="AR3" s="112"/>
      <c r="AS3" s="112"/>
      <c r="AT3" s="112"/>
      <c r="AU3" s="112"/>
    </row>
    <row r="4" spans="1:47" x14ac:dyDescent="0.25">
      <c r="A4" s="121" t="s">
        <v>22</v>
      </c>
      <c r="B4" s="184" t="s">
        <v>93</v>
      </c>
      <c r="C4" s="184"/>
      <c r="D4" s="184"/>
      <c r="E4" s="184"/>
      <c r="F4" s="184"/>
      <c r="G4" s="184"/>
      <c r="H4" s="129"/>
      <c r="I4" s="129"/>
      <c r="J4" s="129"/>
      <c r="K4" s="129"/>
      <c r="L4" s="107"/>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07"/>
      <c r="AR4" s="112"/>
      <c r="AS4" s="112"/>
      <c r="AT4" s="112"/>
      <c r="AU4" s="112"/>
    </row>
    <row r="5" spans="1:47" ht="180" customHeight="1" x14ac:dyDescent="0.25">
      <c r="A5" s="188" t="s">
        <v>104</v>
      </c>
      <c r="B5" s="188"/>
      <c r="C5" s="188"/>
      <c r="D5" s="188"/>
      <c r="E5" s="188"/>
      <c r="F5" s="188"/>
      <c r="G5" s="188"/>
      <c r="H5" s="188"/>
      <c r="I5" s="188"/>
      <c r="J5" s="188"/>
      <c r="K5" s="188"/>
      <c r="L5" s="107"/>
      <c r="M5" s="187" t="s">
        <v>136</v>
      </c>
      <c r="N5" s="187"/>
      <c r="O5" s="93">
        <v>45261</v>
      </c>
      <c r="P5" s="53">
        <f>O5+1</f>
        <v>45262</v>
      </c>
      <c r="Q5" s="53">
        <f t="shared" ref="Q5:AP5" si="0">P5+1</f>
        <v>45263</v>
      </c>
      <c r="R5" s="53">
        <f t="shared" si="0"/>
        <v>45264</v>
      </c>
      <c r="S5" s="53">
        <f t="shared" si="0"/>
        <v>45265</v>
      </c>
      <c r="T5" s="53">
        <f t="shared" si="0"/>
        <v>45266</v>
      </c>
      <c r="U5" s="53">
        <f t="shared" si="0"/>
        <v>45267</v>
      </c>
      <c r="V5" s="53">
        <f t="shared" si="0"/>
        <v>45268</v>
      </c>
      <c r="W5" s="53">
        <f t="shared" si="0"/>
        <v>45269</v>
      </c>
      <c r="X5" s="53">
        <f t="shared" si="0"/>
        <v>45270</v>
      </c>
      <c r="Y5" s="53">
        <f t="shared" si="0"/>
        <v>45271</v>
      </c>
      <c r="Z5" s="53">
        <f t="shared" si="0"/>
        <v>45272</v>
      </c>
      <c r="AA5" s="53">
        <f t="shared" si="0"/>
        <v>45273</v>
      </c>
      <c r="AB5" s="53">
        <f t="shared" si="0"/>
        <v>45274</v>
      </c>
      <c r="AC5" s="53">
        <f t="shared" si="0"/>
        <v>45275</v>
      </c>
      <c r="AD5" s="53">
        <f t="shared" si="0"/>
        <v>45276</v>
      </c>
      <c r="AE5" s="53">
        <f t="shared" si="0"/>
        <v>45277</v>
      </c>
      <c r="AF5" s="53">
        <f t="shared" si="0"/>
        <v>45278</v>
      </c>
      <c r="AG5" s="53">
        <f t="shared" si="0"/>
        <v>45279</v>
      </c>
      <c r="AH5" s="53">
        <f t="shared" si="0"/>
        <v>45280</v>
      </c>
      <c r="AI5" s="53">
        <f t="shared" si="0"/>
        <v>45281</v>
      </c>
      <c r="AJ5" s="53">
        <f t="shared" si="0"/>
        <v>45282</v>
      </c>
      <c r="AK5" s="53">
        <f t="shared" si="0"/>
        <v>45283</v>
      </c>
      <c r="AL5" s="53">
        <f t="shared" si="0"/>
        <v>45284</v>
      </c>
      <c r="AM5" s="53">
        <f t="shared" si="0"/>
        <v>45285</v>
      </c>
      <c r="AN5" s="53">
        <f t="shared" si="0"/>
        <v>45286</v>
      </c>
      <c r="AO5" s="53">
        <f t="shared" si="0"/>
        <v>45287</v>
      </c>
      <c r="AP5" s="53">
        <f t="shared" si="0"/>
        <v>45288</v>
      </c>
      <c r="AQ5" s="44" t="s">
        <v>50</v>
      </c>
      <c r="AR5" s="112"/>
      <c r="AS5" s="112"/>
      <c r="AT5" s="112"/>
      <c r="AU5" s="112"/>
    </row>
    <row r="6" spans="1:47" ht="15" customHeight="1" x14ac:dyDescent="0.25">
      <c r="A6" s="186" t="s">
        <v>25</v>
      </c>
      <c r="B6" s="186"/>
      <c r="C6" s="186"/>
      <c r="D6" s="186"/>
      <c r="E6" s="186"/>
      <c r="F6" s="186"/>
      <c r="G6" s="186"/>
      <c r="H6" s="186"/>
      <c r="I6" s="186"/>
      <c r="J6" s="186"/>
      <c r="K6" s="186"/>
      <c r="L6" s="107"/>
      <c r="M6" s="54" t="str">
        <f>_xlfn.TEXTJOIN("",1,"Work internet use ",$B$3)</f>
        <v>Work internet use User 1</v>
      </c>
      <c r="N6" s="5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44">
        <f t="shared" ref="AQ6:AQ74" si="1">SUM(O6:AP6)</f>
        <v>0</v>
      </c>
      <c r="AR6" s="112"/>
      <c r="AS6" s="112"/>
      <c r="AT6" s="112"/>
      <c r="AU6" s="112"/>
    </row>
    <row r="7" spans="1:47" x14ac:dyDescent="0.25">
      <c r="A7" s="130"/>
      <c r="B7" s="130"/>
      <c r="C7" s="130"/>
      <c r="D7" s="185" t="str">
        <f>B3</f>
        <v>User 1</v>
      </c>
      <c r="E7" s="185"/>
      <c r="F7" s="185" t="str">
        <f>B4</f>
        <v>User 2</v>
      </c>
      <c r="G7" s="185"/>
      <c r="H7" s="185" t="str">
        <f>B3</f>
        <v>User 1</v>
      </c>
      <c r="I7" s="185"/>
      <c r="J7" s="185" t="str">
        <f>B4</f>
        <v>User 2</v>
      </c>
      <c r="K7" s="185"/>
      <c r="L7" s="107"/>
      <c r="M7" s="54" t="str">
        <f>_xlfn.TEXTJOIN("",1,"Study internet use ",$B$3)</f>
        <v>Study internet use User 1</v>
      </c>
      <c r="N7" s="5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44">
        <f t="shared" si="1"/>
        <v>0</v>
      </c>
      <c r="AR7" s="112"/>
      <c r="AS7" s="112"/>
      <c r="AT7" s="112"/>
      <c r="AU7" s="112"/>
    </row>
    <row r="8" spans="1:47" ht="15.75" thickBot="1" x14ac:dyDescent="0.3">
      <c r="A8" s="45" t="s">
        <v>26</v>
      </c>
      <c r="B8" s="45" t="s">
        <v>27</v>
      </c>
      <c r="C8" s="45" t="s">
        <v>28</v>
      </c>
      <c r="D8" s="45" t="s">
        <v>20</v>
      </c>
      <c r="E8" s="45" t="s">
        <v>21</v>
      </c>
      <c r="F8" s="45" t="s">
        <v>20</v>
      </c>
      <c r="G8" s="45" t="s">
        <v>21</v>
      </c>
      <c r="H8" s="45" t="s">
        <v>52</v>
      </c>
      <c r="I8" s="45" t="s">
        <v>53</v>
      </c>
      <c r="J8" s="45" t="s">
        <v>52</v>
      </c>
      <c r="K8" s="45" t="s">
        <v>53</v>
      </c>
      <c r="L8" s="107"/>
      <c r="M8" s="54" t="str">
        <f>_xlfn.TEXTJOIN("",1,"Work internet use ",$B$4)</f>
        <v>Work internet use User 2</v>
      </c>
      <c r="N8" s="5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44">
        <f t="shared" si="1"/>
        <v>0</v>
      </c>
      <c r="AR8" s="112"/>
      <c r="AS8" s="112"/>
      <c r="AT8" s="112"/>
      <c r="AU8" s="112"/>
    </row>
    <row r="9" spans="1:47" x14ac:dyDescent="0.25">
      <c r="A9" s="56" t="s">
        <v>84</v>
      </c>
      <c r="B9" s="30"/>
      <c r="C9" s="162">
        <v>0.27631</v>
      </c>
      <c r="D9" s="56">
        <f>AQ34</f>
        <v>0</v>
      </c>
      <c r="E9" s="56">
        <f>AQ37</f>
        <v>0</v>
      </c>
      <c r="F9" s="56">
        <f>AQ40</f>
        <v>0</v>
      </c>
      <c r="G9" s="56">
        <f>AQ43</f>
        <v>0</v>
      </c>
      <c r="H9" s="56">
        <f>B9*C9*D9</f>
        <v>0</v>
      </c>
      <c r="I9" s="56">
        <f>B9*C9*E9</f>
        <v>0</v>
      </c>
      <c r="J9" s="56">
        <f>B9*C9*F9</f>
        <v>0</v>
      </c>
      <c r="K9" s="56">
        <f>B9*C9*G9</f>
        <v>0</v>
      </c>
      <c r="L9" s="107"/>
      <c r="M9" s="54" t="str">
        <f>_xlfn.TEXTJOIN("",1,"Study internet use ",$B$4)</f>
        <v>Study internet use User 2</v>
      </c>
      <c r="N9" s="5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44">
        <f t="shared" si="1"/>
        <v>0</v>
      </c>
      <c r="AR9" s="112"/>
      <c r="AS9" s="112"/>
      <c r="AT9" s="112"/>
      <c r="AU9" s="112"/>
    </row>
    <row r="10" spans="1:47" x14ac:dyDescent="0.25">
      <c r="A10" s="56" t="s">
        <v>85</v>
      </c>
      <c r="B10" s="30"/>
      <c r="C10" s="162">
        <v>0.17943000000000001</v>
      </c>
      <c r="D10" s="56">
        <f>AQ32</f>
        <v>0</v>
      </c>
      <c r="E10" s="56">
        <f>AQ35</f>
        <v>0</v>
      </c>
      <c r="F10" s="56">
        <f>AQ38</f>
        <v>0</v>
      </c>
      <c r="G10" s="56">
        <f>AQ41</f>
        <v>0</v>
      </c>
      <c r="H10" s="56">
        <f t="shared" ref="H10:H22" si="2">B10*C10*D10</f>
        <v>0</v>
      </c>
      <c r="I10" s="56">
        <f t="shared" ref="I10:I22" si="3">B10*C10*E10</f>
        <v>0</v>
      </c>
      <c r="J10" s="56">
        <f t="shared" ref="J10:J22" si="4">B10*C10*F10</f>
        <v>0</v>
      </c>
      <c r="K10" s="56">
        <f t="shared" ref="K10:K22" si="5">B10*C10*G10</f>
        <v>0</v>
      </c>
      <c r="L10" s="107"/>
      <c r="M10" s="54" t="s">
        <v>51</v>
      </c>
      <c r="N10" s="5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44">
        <f t="shared" si="1"/>
        <v>0</v>
      </c>
      <c r="AR10" s="112"/>
      <c r="AS10" s="112"/>
      <c r="AT10" s="112"/>
      <c r="AU10" s="112"/>
    </row>
    <row r="11" spans="1:47" x14ac:dyDescent="0.25">
      <c r="A11" s="56" t="s">
        <v>83</v>
      </c>
      <c r="B11" s="30"/>
      <c r="C11" s="162">
        <v>0.17943000000000001</v>
      </c>
      <c r="D11" s="56">
        <f>AQ33</f>
        <v>0</v>
      </c>
      <c r="E11" s="56">
        <f>AQ36</f>
        <v>0</v>
      </c>
      <c r="F11" s="56">
        <f>AQ39</f>
        <v>0</v>
      </c>
      <c r="G11" s="56">
        <f>AQ42</f>
        <v>0</v>
      </c>
      <c r="H11" s="56">
        <f t="shared" si="2"/>
        <v>0</v>
      </c>
      <c r="I11" s="56">
        <f t="shared" si="3"/>
        <v>0</v>
      </c>
      <c r="J11" s="56">
        <f t="shared" si="4"/>
        <v>0</v>
      </c>
      <c r="K11" s="56">
        <f t="shared" si="5"/>
        <v>0</v>
      </c>
      <c r="L11" s="107"/>
      <c r="M11" s="57" t="str">
        <f>_xlfn.TEXTJOIN("",1,"Work desktop computer use ",$B$3)</f>
        <v>Work desktop computer use User 1</v>
      </c>
      <c r="N11" s="58"/>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59">
        <f t="shared" si="1"/>
        <v>0</v>
      </c>
      <c r="AR11" s="112"/>
      <c r="AS11" s="112"/>
      <c r="AT11" s="112"/>
      <c r="AU11" s="112"/>
    </row>
    <row r="12" spans="1:47" x14ac:dyDescent="0.25">
      <c r="A12" s="60" t="s">
        <v>30</v>
      </c>
      <c r="B12" s="34"/>
      <c r="C12" s="163">
        <v>0.27631</v>
      </c>
      <c r="D12" s="60">
        <f>$AQ$11</f>
        <v>0</v>
      </c>
      <c r="E12" s="60">
        <f>$AQ$12</f>
        <v>0</v>
      </c>
      <c r="F12" s="60">
        <f>$AQ$13</f>
        <v>0</v>
      </c>
      <c r="G12" s="60">
        <f>$AQ$14</f>
        <v>0</v>
      </c>
      <c r="H12" s="60">
        <f t="shared" si="2"/>
        <v>0</v>
      </c>
      <c r="I12" s="60">
        <f t="shared" si="3"/>
        <v>0</v>
      </c>
      <c r="J12" s="60">
        <f t="shared" si="4"/>
        <v>0</v>
      </c>
      <c r="K12" s="60">
        <f t="shared" si="5"/>
        <v>0</v>
      </c>
      <c r="L12" s="107"/>
      <c r="M12" s="57" t="str">
        <f>_xlfn.TEXTJOIN("",1,"Study desktop computer use ",$B$3)</f>
        <v>Study desktop computer use User 1</v>
      </c>
      <c r="N12" s="58"/>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59">
        <f t="shared" si="1"/>
        <v>0</v>
      </c>
      <c r="AR12" s="112"/>
      <c r="AS12" s="112"/>
      <c r="AT12" s="112"/>
      <c r="AU12" s="112"/>
    </row>
    <row r="13" spans="1:47" x14ac:dyDescent="0.25">
      <c r="A13" s="61" t="s">
        <v>31</v>
      </c>
      <c r="B13" s="32"/>
      <c r="C13" s="164">
        <v>0.27631</v>
      </c>
      <c r="D13" s="61">
        <f>AQ16</f>
        <v>0</v>
      </c>
      <c r="E13" s="61">
        <f>AQ17</f>
        <v>0</v>
      </c>
      <c r="F13" s="61">
        <f>AQ18</f>
        <v>0</v>
      </c>
      <c r="G13" s="61">
        <f>AQ19</f>
        <v>0</v>
      </c>
      <c r="H13" s="61">
        <f t="shared" si="2"/>
        <v>0</v>
      </c>
      <c r="I13" s="61">
        <f t="shared" si="3"/>
        <v>0</v>
      </c>
      <c r="J13" s="61">
        <f t="shared" si="4"/>
        <v>0</v>
      </c>
      <c r="K13" s="61">
        <f t="shared" si="5"/>
        <v>0</v>
      </c>
      <c r="L13" s="107"/>
      <c r="M13" s="57" t="str">
        <f>_xlfn.TEXTJOIN("",1,"Work desktop computer use ",$B$4)</f>
        <v>Work desktop computer use User 2</v>
      </c>
      <c r="N13" s="58"/>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59">
        <f t="shared" si="1"/>
        <v>0</v>
      </c>
      <c r="AR13" s="112"/>
      <c r="AS13" s="112"/>
      <c r="AT13" s="112"/>
      <c r="AU13" s="112"/>
    </row>
    <row r="14" spans="1:47" x14ac:dyDescent="0.25">
      <c r="A14" s="60" t="s">
        <v>81</v>
      </c>
      <c r="B14" s="34"/>
      <c r="C14" s="163">
        <v>0.27631</v>
      </c>
      <c r="D14" s="60">
        <f>$AQ$11</f>
        <v>0</v>
      </c>
      <c r="E14" s="60">
        <f>$AQ$12</f>
        <v>0</v>
      </c>
      <c r="F14" s="60">
        <f>$AQ$13</f>
        <v>0</v>
      </c>
      <c r="G14" s="60">
        <f>$AQ$14</f>
        <v>0</v>
      </c>
      <c r="H14" s="60">
        <f t="shared" si="2"/>
        <v>0</v>
      </c>
      <c r="I14" s="60">
        <f t="shared" si="3"/>
        <v>0</v>
      </c>
      <c r="J14" s="60">
        <f t="shared" si="4"/>
        <v>0</v>
      </c>
      <c r="K14" s="60">
        <f t="shared" si="5"/>
        <v>0</v>
      </c>
      <c r="L14" s="107"/>
      <c r="M14" s="57" t="str">
        <f>_xlfn.TEXTJOIN("",1,"Study desktop computer use ",$B$4)</f>
        <v>Study desktop computer use User 2</v>
      </c>
      <c r="N14" s="58"/>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59">
        <f t="shared" si="1"/>
        <v>0</v>
      </c>
      <c r="AR14" s="112"/>
      <c r="AS14" s="112"/>
      <c r="AT14" s="112"/>
      <c r="AU14" s="112"/>
    </row>
    <row r="15" spans="1:47" x14ac:dyDescent="0.25">
      <c r="A15" s="60" t="s">
        <v>82</v>
      </c>
      <c r="B15" s="34"/>
      <c r="C15" s="163">
        <v>0.27631</v>
      </c>
      <c r="D15" s="60">
        <f>$AQ$11</f>
        <v>0</v>
      </c>
      <c r="E15" s="60">
        <f>$AQ$12</f>
        <v>0</v>
      </c>
      <c r="F15" s="60">
        <f>$AQ$13</f>
        <v>0</v>
      </c>
      <c r="G15" s="60">
        <f>$AQ$14</f>
        <v>0</v>
      </c>
      <c r="H15" s="60">
        <f t="shared" si="2"/>
        <v>0</v>
      </c>
      <c r="I15" s="60">
        <f t="shared" si="3"/>
        <v>0</v>
      </c>
      <c r="J15" s="60">
        <f t="shared" si="4"/>
        <v>0</v>
      </c>
      <c r="K15" s="60">
        <f t="shared" si="5"/>
        <v>0</v>
      </c>
      <c r="L15" s="107"/>
      <c r="M15" s="57" t="s">
        <v>94</v>
      </c>
      <c r="N15" s="58"/>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59">
        <f t="shared" si="1"/>
        <v>0</v>
      </c>
      <c r="AR15" s="112"/>
      <c r="AS15" s="112"/>
      <c r="AT15" s="112"/>
      <c r="AU15" s="112"/>
    </row>
    <row r="16" spans="1:47" x14ac:dyDescent="0.25">
      <c r="A16" s="63" t="s">
        <v>32</v>
      </c>
      <c r="B16" s="35"/>
      <c r="C16" s="165">
        <v>0.27631</v>
      </c>
      <c r="D16" s="63">
        <f>AQ21/60/3</f>
        <v>0</v>
      </c>
      <c r="E16" s="63">
        <f>AQ22/60/3</f>
        <v>0</v>
      </c>
      <c r="F16" s="63">
        <f>AQ23/60/3</f>
        <v>0</v>
      </c>
      <c r="G16" s="63">
        <f>AQ24/60/3</f>
        <v>0</v>
      </c>
      <c r="H16" s="63">
        <f t="shared" si="2"/>
        <v>0</v>
      </c>
      <c r="I16" s="63">
        <f t="shared" si="3"/>
        <v>0</v>
      </c>
      <c r="J16" s="63">
        <f t="shared" si="4"/>
        <v>0</v>
      </c>
      <c r="K16" s="63">
        <f t="shared" si="5"/>
        <v>0</v>
      </c>
      <c r="L16" s="107"/>
      <c r="M16" s="64" t="str">
        <f>_xlfn.TEXTJOIN("",1,"Work laptop computer use ",$B$3)</f>
        <v>Work laptop computer use User 1</v>
      </c>
      <c r="N16" s="65"/>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66">
        <f t="shared" si="1"/>
        <v>0</v>
      </c>
      <c r="AR16" s="112"/>
      <c r="AS16" s="112"/>
      <c r="AT16" s="112"/>
      <c r="AU16" s="112"/>
    </row>
    <row r="17" spans="1:47" x14ac:dyDescent="0.25">
      <c r="A17" s="131" t="s">
        <v>33</v>
      </c>
      <c r="B17" s="116"/>
      <c r="C17" s="166">
        <v>0.27631</v>
      </c>
      <c r="D17" s="131"/>
      <c r="E17" s="131"/>
      <c r="F17" s="131"/>
      <c r="G17" s="131"/>
      <c r="H17" s="131">
        <f t="shared" si="2"/>
        <v>0</v>
      </c>
      <c r="I17" s="131">
        <f t="shared" si="3"/>
        <v>0</v>
      </c>
      <c r="J17" s="131">
        <f t="shared" si="4"/>
        <v>0</v>
      </c>
      <c r="K17" s="131">
        <f t="shared" si="5"/>
        <v>0</v>
      </c>
      <c r="L17" s="107"/>
      <c r="M17" s="64" t="str">
        <f>_xlfn.TEXTJOIN("",1,"Study laptop computer use ",$B$3)</f>
        <v>Study laptop computer use User 1</v>
      </c>
      <c r="N17" s="65"/>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66">
        <f t="shared" si="1"/>
        <v>0</v>
      </c>
      <c r="AR17" s="112"/>
      <c r="AS17" s="112"/>
      <c r="AT17" s="112"/>
      <c r="AU17" s="112"/>
    </row>
    <row r="18" spans="1:47" x14ac:dyDescent="0.25">
      <c r="A18" s="131" t="s">
        <v>34</v>
      </c>
      <c r="B18" s="116"/>
      <c r="C18" s="166">
        <v>0.27631</v>
      </c>
      <c r="D18" s="131"/>
      <c r="E18" s="131"/>
      <c r="F18" s="131"/>
      <c r="G18" s="131"/>
      <c r="H18" s="131">
        <f t="shared" si="2"/>
        <v>0</v>
      </c>
      <c r="I18" s="131">
        <f t="shared" si="3"/>
        <v>0</v>
      </c>
      <c r="J18" s="131">
        <f t="shared" si="4"/>
        <v>0</v>
      </c>
      <c r="K18" s="131">
        <f t="shared" si="5"/>
        <v>0</v>
      </c>
      <c r="L18" s="107"/>
      <c r="M18" s="64" t="str">
        <f>_xlfn.TEXTJOIN("",1,"Work laptop computer use ",$B$4)</f>
        <v>Work laptop computer use User 2</v>
      </c>
      <c r="N18" s="65"/>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66">
        <f t="shared" si="1"/>
        <v>0</v>
      </c>
      <c r="AR18" s="112"/>
      <c r="AS18" s="112"/>
      <c r="AT18" s="112"/>
      <c r="AU18" s="112"/>
    </row>
    <row r="19" spans="1:47" x14ac:dyDescent="0.25">
      <c r="A19" s="67" t="s">
        <v>35</v>
      </c>
      <c r="B19" s="36"/>
      <c r="C19" s="167">
        <v>0.27631</v>
      </c>
      <c r="D19" s="67">
        <f>AQ44</f>
        <v>0</v>
      </c>
      <c r="E19" s="67">
        <f>AQ45</f>
        <v>0</v>
      </c>
      <c r="F19" s="67">
        <f>AQ46</f>
        <v>0</v>
      </c>
      <c r="G19" s="67">
        <f>AQ47</f>
        <v>0</v>
      </c>
      <c r="H19" s="67">
        <f t="shared" si="2"/>
        <v>0</v>
      </c>
      <c r="I19" s="67">
        <f t="shared" si="3"/>
        <v>0</v>
      </c>
      <c r="J19" s="67">
        <f t="shared" si="4"/>
        <v>0</v>
      </c>
      <c r="K19" s="67">
        <f t="shared" si="5"/>
        <v>0</v>
      </c>
      <c r="L19" s="107"/>
      <c r="M19" s="64" t="str">
        <f>_xlfn.TEXTJOIN("",1,"Study laptop computer use ",$B$4)</f>
        <v>Study laptop computer use User 2</v>
      </c>
      <c r="N19" s="65"/>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66">
        <f t="shared" si="1"/>
        <v>0</v>
      </c>
      <c r="AR19" s="112"/>
      <c r="AS19" s="112"/>
      <c r="AT19" s="112"/>
      <c r="AU19" s="112"/>
    </row>
    <row r="20" spans="1:47" x14ac:dyDescent="0.25">
      <c r="A20" s="131" t="str">
        <f>N48</f>
        <v>Electrical Item Name</v>
      </c>
      <c r="B20" s="116"/>
      <c r="C20" s="166">
        <v>0.27631</v>
      </c>
      <c r="D20" s="131">
        <f>AQ48</f>
        <v>0</v>
      </c>
      <c r="E20" s="131">
        <f>AQ49</f>
        <v>0</v>
      </c>
      <c r="F20" s="131">
        <f>AQ50</f>
        <v>0</v>
      </c>
      <c r="G20" s="131">
        <f>AQ51</f>
        <v>0</v>
      </c>
      <c r="H20" s="131">
        <f t="shared" si="2"/>
        <v>0</v>
      </c>
      <c r="I20" s="131">
        <f t="shared" si="3"/>
        <v>0</v>
      </c>
      <c r="J20" s="131">
        <f t="shared" si="4"/>
        <v>0</v>
      </c>
      <c r="K20" s="131">
        <f t="shared" si="5"/>
        <v>0</v>
      </c>
      <c r="L20" s="107"/>
      <c r="M20" s="64" t="s">
        <v>95</v>
      </c>
      <c r="N20" s="65"/>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66">
        <f t="shared" si="1"/>
        <v>0</v>
      </c>
      <c r="AR20" s="112"/>
      <c r="AS20" s="112"/>
      <c r="AT20" s="112"/>
      <c r="AU20" s="112"/>
    </row>
    <row r="21" spans="1:47" x14ac:dyDescent="0.25">
      <c r="A21" s="131" t="str">
        <f>N52</f>
        <v>Electrical Item Name</v>
      </c>
      <c r="B21" s="116"/>
      <c r="C21" s="166">
        <v>0.27631</v>
      </c>
      <c r="D21" s="131">
        <f t="shared" ref="D21:D22" si="6">AQ49</f>
        <v>0</v>
      </c>
      <c r="E21" s="131">
        <f t="shared" ref="E21:E22" si="7">AQ50</f>
        <v>0</v>
      </c>
      <c r="F21" s="131">
        <f t="shared" ref="F21:F22" si="8">AQ51</f>
        <v>0</v>
      </c>
      <c r="G21" s="131">
        <f t="shared" ref="G21:G22" si="9">AQ52</f>
        <v>0</v>
      </c>
      <c r="H21" s="131">
        <f t="shared" si="2"/>
        <v>0</v>
      </c>
      <c r="I21" s="131">
        <f t="shared" si="3"/>
        <v>0</v>
      </c>
      <c r="J21" s="131">
        <f t="shared" si="4"/>
        <v>0</v>
      </c>
      <c r="K21" s="131">
        <f t="shared" si="5"/>
        <v>0</v>
      </c>
      <c r="L21" s="107"/>
      <c r="M21" s="68" t="str">
        <f>_xlfn.TEXTJOIN("",1,"Work printing pages ",$B$3)</f>
        <v>Work printing pages User 1</v>
      </c>
      <c r="N21" s="69"/>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70">
        <f t="shared" si="1"/>
        <v>0</v>
      </c>
      <c r="AR21" s="112"/>
      <c r="AS21" s="112"/>
      <c r="AT21" s="112"/>
      <c r="AU21" s="112"/>
    </row>
    <row r="22" spans="1:47" ht="15.75" thickBot="1" x14ac:dyDescent="0.3">
      <c r="A22" s="131" t="str">
        <f>N56</f>
        <v>Electrical Item Name</v>
      </c>
      <c r="B22" s="116"/>
      <c r="C22" s="166">
        <v>0.27631</v>
      </c>
      <c r="D22" s="131">
        <f t="shared" si="6"/>
        <v>0</v>
      </c>
      <c r="E22" s="131">
        <f t="shared" si="7"/>
        <v>0</v>
      </c>
      <c r="F22" s="131">
        <f t="shared" si="8"/>
        <v>0</v>
      </c>
      <c r="G22" s="131">
        <f t="shared" si="9"/>
        <v>0</v>
      </c>
      <c r="H22" s="131">
        <f t="shared" si="2"/>
        <v>0</v>
      </c>
      <c r="I22" s="131">
        <f t="shared" si="3"/>
        <v>0</v>
      </c>
      <c r="J22" s="131">
        <f t="shared" si="4"/>
        <v>0</v>
      </c>
      <c r="K22" s="131">
        <f t="shared" si="5"/>
        <v>0</v>
      </c>
      <c r="L22" s="107"/>
      <c r="M22" s="68" t="str">
        <f>_xlfn.TEXTJOIN("",1,"Study printing pages ",$B$3)</f>
        <v>Study printing pages User 1</v>
      </c>
      <c r="N22" s="69"/>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70">
        <f t="shared" si="1"/>
        <v>0</v>
      </c>
      <c r="AR22" s="112"/>
      <c r="AS22" s="112"/>
      <c r="AT22" s="112"/>
      <c r="AU22" s="112"/>
    </row>
    <row r="23" spans="1:47" ht="15.75" thickTop="1" x14ac:dyDescent="0.25">
      <c r="A23" s="133" t="str">
        <f>+_xlfn.TEXTJOIN("",FALSE,"Work Total ",$B$3)</f>
        <v>Work Total User 1</v>
      </c>
      <c r="B23" s="134"/>
      <c r="C23" s="134"/>
      <c r="D23" s="134"/>
      <c r="E23" s="135"/>
      <c r="F23" s="136"/>
      <c r="G23" s="137"/>
      <c r="H23" s="71">
        <f>SUM(H9:H22)*12</f>
        <v>0</v>
      </c>
      <c r="I23" s="138"/>
      <c r="J23" s="138"/>
      <c r="K23" s="138"/>
      <c r="L23" s="107"/>
      <c r="M23" s="68" t="str">
        <f>_xlfn.TEXTJOIN("",1,"Work printing pages ",$B$4)</f>
        <v>Work printing pages User 2</v>
      </c>
      <c r="N23" s="69"/>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70">
        <f t="shared" si="1"/>
        <v>0</v>
      </c>
      <c r="AR23" s="112"/>
      <c r="AS23" s="112"/>
      <c r="AT23" s="112"/>
      <c r="AU23" s="112"/>
    </row>
    <row r="24" spans="1:47" x14ac:dyDescent="0.25">
      <c r="A24" s="139" t="str">
        <f>+_xlfn.TEXTJOIN("",FALSE,"Study Total ",$B$3)</f>
        <v>Study Total User 1</v>
      </c>
      <c r="B24" s="112"/>
      <c r="C24" s="112"/>
      <c r="D24" s="112"/>
      <c r="E24" s="140"/>
      <c r="F24" s="126"/>
      <c r="G24" s="141"/>
      <c r="H24" s="132"/>
      <c r="I24" s="62">
        <f>SUM(I7:I22)*12</f>
        <v>0</v>
      </c>
      <c r="J24" s="132"/>
      <c r="K24" s="132"/>
      <c r="L24" s="107"/>
      <c r="M24" s="68" t="str">
        <f>_xlfn.TEXTJOIN("",1,"Study printing pages ",$B$4)</f>
        <v>Study printing pages User 2</v>
      </c>
      <c r="N24" s="69"/>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70">
        <f t="shared" si="1"/>
        <v>0</v>
      </c>
      <c r="AR24" s="112"/>
      <c r="AS24" s="112"/>
      <c r="AT24" s="112"/>
      <c r="AU24" s="112"/>
    </row>
    <row r="25" spans="1:47" x14ac:dyDescent="0.25">
      <c r="A25" s="139" t="str">
        <f>+_xlfn.TEXTJOIN("",FALSE,"Work Total ",$B$4)</f>
        <v>Work Total User 2</v>
      </c>
      <c r="B25" s="112"/>
      <c r="C25" s="112"/>
      <c r="D25" s="112"/>
      <c r="E25" s="140"/>
      <c r="F25" s="126"/>
      <c r="G25" s="141"/>
      <c r="H25" s="132"/>
      <c r="I25" s="132"/>
      <c r="J25" s="62">
        <f>SUM(J9:J22)*12</f>
        <v>0</v>
      </c>
      <c r="K25" s="132"/>
      <c r="L25" s="107"/>
      <c r="M25" s="68" t="s">
        <v>96</v>
      </c>
      <c r="N25" s="69"/>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70">
        <f t="shared" si="1"/>
        <v>0</v>
      </c>
      <c r="AR25" s="112"/>
      <c r="AS25" s="112"/>
      <c r="AT25" s="112"/>
      <c r="AU25" s="112"/>
    </row>
    <row r="26" spans="1:47" x14ac:dyDescent="0.25">
      <c r="A26" s="142" t="str">
        <f>+_xlfn.TEXTJOIN("",FALSE,"Study Total ",$B$4)</f>
        <v>Study Total User 2</v>
      </c>
      <c r="B26" s="143"/>
      <c r="C26" s="143"/>
      <c r="D26" s="143"/>
      <c r="E26" s="144"/>
      <c r="F26" s="145"/>
      <c r="G26" s="146"/>
      <c r="H26" s="147"/>
      <c r="I26" s="147"/>
      <c r="J26" s="147"/>
      <c r="K26" s="72">
        <f>SUM(K9:K22)*12</f>
        <v>0</v>
      </c>
      <c r="L26" s="107"/>
      <c r="M26" s="73" t="str">
        <f>_xlfn.TEXTJOIN("",1,"Work mobile phone uses ",$B$3)</f>
        <v>Work mobile phone uses User 1</v>
      </c>
      <c r="N26" s="74"/>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75">
        <f t="shared" si="1"/>
        <v>0</v>
      </c>
      <c r="AR26" s="112"/>
      <c r="AS26" s="112"/>
      <c r="AT26" s="112"/>
      <c r="AU26" s="112"/>
    </row>
    <row r="27" spans="1:47" x14ac:dyDescent="0.25">
      <c r="A27" s="112"/>
      <c r="B27" s="112"/>
      <c r="C27" s="112"/>
      <c r="D27" s="112"/>
      <c r="E27" s="140"/>
      <c r="F27" s="112"/>
      <c r="G27" s="112"/>
      <c r="H27" s="112"/>
      <c r="I27" s="112"/>
      <c r="J27" s="112"/>
      <c r="K27" s="112"/>
      <c r="L27" s="107"/>
      <c r="M27" s="73" t="str">
        <f>_xlfn.TEXTJOIN("",1,"Study mobile phone uses ",$B$3)</f>
        <v>Study mobile phone uses User 1</v>
      </c>
      <c r="N27" s="74"/>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75">
        <f t="shared" si="1"/>
        <v>0</v>
      </c>
      <c r="AR27" s="112"/>
      <c r="AS27" s="112"/>
      <c r="AT27" s="112"/>
      <c r="AU27" s="112"/>
    </row>
    <row r="28" spans="1:47" x14ac:dyDescent="0.25">
      <c r="A28" s="148" t="str">
        <f>_xlfn.TEXTJOIN("",FALSE,"Mobile Phone Plan ",B3)</f>
        <v>Mobile Phone Plan User 1</v>
      </c>
      <c r="B28" s="22"/>
      <c r="C28" s="112" t="s">
        <v>37</v>
      </c>
      <c r="D28" s="112"/>
      <c r="E28" s="126">
        <f>B28*12</f>
        <v>0</v>
      </c>
      <c r="F28" s="112"/>
      <c r="G28" s="126"/>
      <c r="H28" s="126"/>
      <c r="I28" s="126"/>
      <c r="J28" s="126"/>
      <c r="K28" s="126"/>
      <c r="L28" s="107"/>
      <c r="M28" s="73" t="str">
        <f>_xlfn.TEXTJOIN("",1,"Private mobile phone uses ",$B$3)</f>
        <v>Private mobile phone uses User 1</v>
      </c>
      <c r="N28" s="74"/>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75">
        <f t="shared" si="1"/>
        <v>0</v>
      </c>
      <c r="AR28" s="112"/>
      <c r="AS28" s="112"/>
      <c r="AT28" s="112"/>
      <c r="AU28" s="112"/>
    </row>
    <row r="29" spans="1:47" x14ac:dyDescent="0.25">
      <c r="A29" s="112" t="str">
        <f>_xlfn.TEXTJOIN("",FALSE,"Work Use ",$B$3)</f>
        <v>Work Use User 1</v>
      </c>
      <c r="B29" s="149"/>
      <c r="C29" s="150">
        <f>IF(SUM(AQ26:AQ28)=0, 0, AQ26/SUM(AQ26:AQ28))</f>
        <v>0</v>
      </c>
      <c r="D29" s="112"/>
      <c r="E29" s="76">
        <f>C29*E28</f>
        <v>0</v>
      </c>
      <c r="F29" s="126"/>
      <c r="G29" s="126"/>
      <c r="H29" s="126"/>
      <c r="I29" s="126"/>
      <c r="J29" s="126"/>
      <c r="K29" s="126"/>
      <c r="L29" s="107"/>
      <c r="M29" s="73" t="str">
        <f>_xlfn.TEXTJOIN("",1,"Work mobile phone uses ",$B$4)</f>
        <v>Work mobile phone uses User 2</v>
      </c>
      <c r="N29" s="74"/>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75">
        <f t="shared" si="1"/>
        <v>0</v>
      </c>
      <c r="AR29" s="112"/>
      <c r="AS29" s="112"/>
      <c r="AT29" s="112"/>
      <c r="AU29" s="112"/>
    </row>
    <row r="30" spans="1:47" x14ac:dyDescent="0.25">
      <c r="A30" s="112" t="str">
        <f>_xlfn.TEXTJOIN("",FALSE,"Study Use ",$B$3)</f>
        <v>Study Use User 1</v>
      </c>
      <c r="B30" s="149"/>
      <c r="C30" s="150">
        <f>IF(SUM(AQ26:AQ28)=0, 0, AQ27/SUM(AQ26:AQ28))</f>
        <v>0</v>
      </c>
      <c r="D30" s="150"/>
      <c r="E30" s="76">
        <f>C30*E28</f>
        <v>0</v>
      </c>
      <c r="F30" s="112"/>
      <c r="G30" s="112"/>
      <c r="H30" s="112"/>
      <c r="I30" s="112"/>
      <c r="J30" s="112"/>
      <c r="K30" s="112"/>
      <c r="L30" s="107"/>
      <c r="M30" s="73" t="str">
        <f>_xlfn.TEXTJOIN("",1,"Study mobile phone uses ",$B$4)</f>
        <v>Study mobile phone uses User 2</v>
      </c>
      <c r="N30" s="74"/>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75">
        <f t="shared" si="1"/>
        <v>0</v>
      </c>
      <c r="AR30" s="112"/>
      <c r="AS30" s="112"/>
      <c r="AT30" s="112"/>
      <c r="AU30" s="112"/>
    </row>
    <row r="31" spans="1:47" x14ac:dyDescent="0.25">
      <c r="A31" s="148" t="str">
        <f>_xlfn.TEXTJOIN("",FALSE,"Mobile Phone Plan ",B4)</f>
        <v>Mobile Phone Plan User 2</v>
      </c>
      <c r="B31" s="22"/>
      <c r="C31" s="112" t="s">
        <v>37</v>
      </c>
      <c r="D31" s="112"/>
      <c r="E31" s="126">
        <f>B31*12</f>
        <v>0</v>
      </c>
      <c r="F31" s="112"/>
      <c r="G31" s="112"/>
      <c r="H31" s="112"/>
      <c r="I31" s="112"/>
      <c r="J31" s="112"/>
      <c r="K31" s="112"/>
      <c r="L31" s="107"/>
      <c r="M31" s="73" t="str">
        <f>_xlfn.TEXTJOIN("",1,"Private mobile phone uses ",$B$4)</f>
        <v>Private mobile phone uses User 2</v>
      </c>
      <c r="N31" s="74"/>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75">
        <f t="shared" si="1"/>
        <v>0</v>
      </c>
      <c r="AR31" s="112"/>
      <c r="AS31" s="112"/>
      <c r="AT31" s="112"/>
      <c r="AU31" s="112"/>
    </row>
    <row r="32" spans="1:47" x14ac:dyDescent="0.25">
      <c r="A32" s="112" t="str">
        <f>_xlfn.TEXTJOIN("",FALSE,"Work Use ",$B$4)</f>
        <v>Work Use User 2</v>
      </c>
      <c r="B32" s="149"/>
      <c r="C32" s="150">
        <f>IF(SUM(AQ29:AQ31)=0, 0, AQ29/SUM(AQ29:AQ31))</f>
        <v>0</v>
      </c>
      <c r="D32" s="112"/>
      <c r="E32" s="76">
        <f>C32*E31</f>
        <v>0</v>
      </c>
      <c r="F32" s="112"/>
      <c r="G32" s="112"/>
      <c r="H32" s="112"/>
      <c r="I32" s="112"/>
      <c r="J32" s="112"/>
      <c r="K32" s="112"/>
      <c r="L32" s="107"/>
      <c r="M32" s="77" t="str">
        <f>_xlfn.TEXTJOIN("",FALSE,"Work heat pump HEATING use ",$B$3)</f>
        <v>Work heat pump HEATING use User 1</v>
      </c>
      <c r="N32" s="78"/>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79">
        <f t="shared" si="1"/>
        <v>0</v>
      </c>
      <c r="AR32" s="112"/>
      <c r="AS32" s="112"/>
      <c r="AT32" s="112"/>
      <c r="AU32" s="112"/>
    </row>
    <row r="33" spans="1:47" x14ac:dyDescent="0.25">
      <c r="A33" s="112" t="str">
        <f>_xlfn.TEXTJOIN("",FALSE,"Study Use ",$B$4)</f>
        <v>Study Use User 2</v>
      </c>
      <c r="B33" s="149"/>
      <c r="C33" s="150">
        <f>IF(SUM(AQ29:AQ31)=0, 0, AQ30/SUM(AQ29:AQ31))</f>
        <v>0</v>
      </c>
      <c r="D33" s="150"/>
      <c r="E33" s="76">
        <f>C33*E31</f>
        <v>0</v>
      </c>
      <c r="F33" s="112"/>
      <c r="G33" s="112"/>
      <c r="H33" s="112"/>
      <c r="I33" s="112"/>
      <c r="J33" s="112"/>
      <c r="K33" s="112"/>
      <c r="L33" s="107"/>
      <c r="M33" s="77" t="str">
        <f>_xlfn.TEXTJOIN("",FALSE,"Work heat pump COOLING use ",$B$3)</f>
        <v>Work heat pump COOLING use User 1</v>
      </c>
      <c r="N33" s="78"/>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79">
        <f t="shared" si="1"/>
        <v>0</v>
      </c>
      <c r="AR33" s="112"/>
      <c r="AS33" s="112"/>
      <c r="AT33" s="112"/>
      <c r="AU33" s="112"/>
    </row>
    <row r="34" spans="1:47" x14ac:dyDescent="0.25">
      <c r="A34" s="112"/>
      <c r="B34" s="112"/>
      <c r="C34" s="112"/>
      <c r="D34" s="112"/>
      <c r="E34" s="112"/>
      <c r="F34" s="112"/>
      <c r="G34" s="112"/>
      <c r="H34" s="112"/>
      <c r="I34" s="112"/>
      <c r="J34" s="112"/>
      <c r="K34" s="112"/>
      <c r="L34" s="107"/>
      <c r="M34" s="77" t="str">
        <f>_xlfn.TEXTJOIN("",FALSE,"Work plug in heater use ",$B$3)</f>
        <v>Work plug in heater use User 1</v>
      </c>
      <c r="N34" s="78"/>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79">
        <f t="shared" si="1"/>
        <v>0</v>
      </c>
      <c r="AR34" s="112"/>
      <c r="AS34" s="112"/>
      <c r="AT34" s="112"/>
      <c r="AU34" s="112"/>
    </row>
    <row r="35" spans="1:47" x14ac:dyDescent="0.25">
      <c r="A35" s="148" t="s">
        <v>38</v>
      </c>
      <c r="B35" s="22"/>
      <c r="C35" s="112" t="s">
        <v>37</v>
      </c>
      <c r="D35" s="112"/>
      <c r="E35" s="126">
        <f>B35*12</f>
        <v>0</v>
      </c>
      <c r="F35" s="112"/>
      <c r="G35" s="126"/>
      <c r="H35" s="126"/>
      <c r="I35" s="126"/>
      <c r="J35" s="126"/>
      <c r="K35" s="126"/>
      <c r="L35" s="107"/>
      <c r="M35" s="77" t="str">
        <f>_xlfn.TEXTJOIN("",FALSE,"Study heat pump HEATING use ",$B$4)</f>
        <v>Study heat pump HEATING use User 2</v>
      </c>
      <c r="N35" s="78"/>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79">
        <f t="shared" si="1"/>
        <v>0</v>
      </c>
      <c r="AR35" s="112"/>
      <c r="AS35" s="112"/>
      <c r="AT35" s="112"/>
      <c r="AU35" s="112"/>
    </row>
    <row r="36" spans="1:47" x14ac:dyDescent="0.25">
      <c r="A36" s="112" t="str">
        <f>_xlfn.TEXTJOIN("",FALSE,"Work Use ",$B$3)</f>
        <v>Work Use User 1</v>
      </c>
      <c r="B36" s="125"/>
      <c r="C36" s="150">
        <f>IF(SUM(AQ6:AQ10)=0, 0, AQ6/SUM(AQ6:AQ10))</f>
        <v>0</v>
      </c>
      <c r="D36" s="76">
        <f>C36*E35</f>
        <v>0</v>
      </c>
      <c r="E36" s="112"/>
      <c r="F36" s="126"/>
      <c r="G36" s="112" t="str">
        <f>_xlfn.TEXTJOIN("",FALSE,"Work Use ",$B$4)</f>
        <v>Work Use User 2</v>
      </c>
      <c r="H36" s="125"/>
      <c r="I36" s="150">
        <f>IF(SUM(AQ6:AQ10)=0, 0, AQ8/SUM(AQ6:AQ10))</f>
        <v>0</v>
      </c>
      <c r="J36" s="76">
        <f>I36*E35</f>
        <v>0</v>
      </c>
      <c r="K36" s="112"/>
      <c r="L36" s="107"/>
      <c r="M36" s="77" t="str">
        <f>_xlfn.TEXTJOIN("",FALSE,"Study heat pump COOLING use ",$B$3)</f>
        <v>Study heat pump COOLING use User 1</v>
      </c>
      <c r="N36" s="78"/>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79">
        <f t="shared" si="1"/>
        <v>0</v>
      </c>
      <c r="AR36" s="112"/>
      <c r="AS36" s="112"/>
      <c r="AT36" s="112"/>
      <c r="AU36" s="112"/>
    </row>
    <row r="37" spans="1:47" x14ac:dyDescent="0.25">
      <c r="A37" s="112" t="str">
        <f>_xlfn.TEXTJOIN("",FALSE,"Study Use ",$B$3)</f>
        <v>Study Use User 1</v>
      </c>
      <c r="B37" s="125"/>
      <c r="C37" s="150">
        <f>IF(SUM(AQ6:AQ10)=0, 0, AQ7/SUM(AQ6:AQ10))</f>
        <v>0</v>
      </c>
      <c r="D37" s="76">
        <f>C37*E35</f>
        <v>0</v>
      </c>
      <c r="E37" s="112"/>
      <c r="F37" s="112"/>
      <c r="G37" s="112" t="str">
        <f>_xlfn.TEXTJOIN("",FALSE,"Study Use ",$B$4)</f>
        <v>Study Use User 2</v>
      </c>
      <c r="H37" s="125"/>
      <c r="I37" s="150">
        <f>IF(SUM(AQ6:AQ10)=0, 0, AQ9/SUM(AQ6:AQ10))</f>
        <v>0</v>
      </c>
      <c r="J37" s="76">
        <f>I37*E35</f>
        <v>0</v>
      </c>
      <c r="K37" s="112"/>
      <c r="L37" s="107"/>
      <c r="M37" s="77" t="str">
        <f>_xlfn.TEXTJOIN("",FALSE,"Study plug in heater use ",$B$3)</f>
        <v>Study plug in heater use User 1</v>
      </c>
      <c r="N37" s="78"/>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79">
        <f t="shared" si="1"/>
        <v>0</v>
      </c>
      <c r="AR37" s="112"/>
      <c r="AS37" s="112"/>
      <c r="AT37" s="112"/>
      <c r="AU37" s="112"/>
    </row>
    <row r="38" spans="1:47" x14ac:dyDescent="0.25">
      <c r="A38" s="112"/>
      <c r="B38" s="112"/>
      <c r="C38" s="112"/>
      <c r="D38" s="112"/>
      <c r="E38" s="112"/>
      <c r="F38" s="112"/>
      <c r="G38" s="112"/>
      <c r="H38" s="112"/>
      <c r="I38" s="112"/>
      <c r="J38" s="112"/>
      <c r="K38" s="112"/>
      <c r="L38" s="107"/>
      <c r="M38" s="77" t="str">
        <f>_xlfn.TEXTJOIN("",FALSE,"Work heat pump HEATING use ",$B$4)</f>
        <v>Work heat pump HEATING use User 2</v>
      </c>
      <c r="N38" s="78"/>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79">
        <f t="shared" si="1"/>
        <v>0</v>
      </c>
      <c r="AR38" s="112"/>
      <c r="AS38" s="112"/>
      <c r="AT38" s="112"/>
      <c r="AU38" s="112"/>
    </row>
    <row r="39" spans="1:47" x14ac:dyDescent="0.25">
      <c r="A39" s="148" t="s">
        <v>39</v>
      </c>
      <c r="B39" s="37">
        <v>30</v>
      </c>
      <c r="C39" s="112" t="s">
        <v>40</v>
      </c>
      <c r="D39" s="112"/>
      <c r="E39" s="112"/>
      <c r="F39" s="112"/>
      <c r="G39" s="112"/>
      <c r="H39" s="112"/>
      <c r="I39" s="112"/>
      <c r="J39" s="112"/>
      <c r="K39" s="112"/>
      <c r="L39" s="107"/>
      <c r="M39" s="77" t="str">
        <f>_xlfn.TEXTJOIN("",FALSE,"Work heat pump COOLING use ",$B$4)</f>
        <v>Work heat pump COOLING use User 2</v>
      </c>
      <c r="N39" s="78"/>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79">
        <f t="shared" si="1"/>
        <v>0</v>
      </c>
      <c r="AR39" s="112"/>
      <c r="AS39" s="112"/>
      <c r="AT39" s="112"/>
      <c r="AU39" s="112"/>
    </row>
    <row r="40" spans="1:47" x14ac:dyDescent="0.25">
      <c r="A40" s="112" t="s">
        <v>41</v>
      </c>
      <c r="B40" s="18"/>
      <c r="C40" s="112"/>
      <c r="D40" s="112"/>
      <c r="E40" s="126">
        <f>B39*B40</f>
        <v>0</v>
      </c>
      <c r="F40" s="112"/>
      <c r="G40" s="112"/>
      <c r="H40" s="112"/>
      <c r="I40" s="112"/>
      <c r="J40" s="112"/>
      <c r="K40" s="112"/>
      <c r="L40" s="107"/>
      <c r="M40" s="77" t="str">
        <f>_xlfn.TEXTJOIN("",FALSE,"Work plug in heater use ",$B$4)</f>
        <v>Work plug in heater use User 2</v>
      </c>
      <c r="N40" s="78"/>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79">
        <f t="shared" si="1"/>
        <v>0</v>
      </c>
      <c r="AR40" s="112"/>
      <c r="AS40" s="112"/>
      <c r="AT40" s="112"/>
      <c r="AU40" s="112"/>
    </row>
    <row r="41" spans="1:47" x14ac:dyDescent="0.25">
      <c r="A41" s="148"/>
      <c r="B41" s="39"/>
      <c r="C41" s="112" t="s">
        <v>42</v>
      </c>
      <c r="D41" s="112"/>
      <c r="E41" s="112"/>
      <c r="F41" s="112"/>
      <c r="G41" s="112"/>
      <c r="H41" s="112"/>
      <c r="I41" s="112"/>
      <c r="J41" s="112"/>
      <c r="K41" s="112"/>
      <c r="L41" s="107"/>
      <c r="M41" s="77" t="str">
        <f>_xlfn.TEXTJOIN("",FALSE,"Study heat pump HEATING use ",$B$4)</f>
        <v>Study heat pump HEATING use User 2</v>
      </c>
      <c r="N41" s="78"/>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79">
        <f t="shared" si="1"/>
        <v>0</v>
      </c>
      <c r="AR41" s="112"/>
      <c r="AS41" s="112"/>
      <c r="AT41" s="112"/>
      <c r="AU41" s="112"/>
    </row>
    <row r="42" spans="1:47" x14ac:dyDescent="0.25">
      <c r="A42" s="112" t="s">
        <v>43</v>
      </c>
      <c r="B42" s="39">
        <v>52</v>
      </c>
      <c r="C42" s="180" t="s">
        <v>44</v>
      </c>
      <c r="D42" s="181"/>
      <c r="E42" s="182"/>
      <c r="F42" s="14"/>
      <c r="G42" s="112"/>
      <c r="H42" s="112"/>
      <c r="I42" s="112"/>
      <c r="J42" s="112"/>
      <c r="K42" s="112"/>
      <c r="L42" s="107"/>
      <c r="M42" s="77" t="str">
        <f>_xlfn.TEXTJOIN("",FALSE,"Study heat pump COOLING use ",$B$4)</f>
        <v>Study heat pump COOLING use User 2</v>
      </c>
      <c r="N42" s="78"/>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79">
        <f t="shared" si="1"/>
        <v>0</v>
      </c>
      <c r="AR42" s="112"/>
      <c r="AS42" s="112"/>
      <c r="AT42" s="112"/>
      <c r="AU42" s="112"/>
    </row>
    <row r="43" spans="1:47" x14ac:dyDescent="0.25">
      <c r="A43" s="112" t="s">
        <v>41</v>
      </c>
      <c r="B43" s="14"/>
      <c r="C43" s="112"/>
      <c r="D43" s="112"/>
      <c r="E43" s="126">
        <f>(B41*B43)+(B42*F42)</f>
        <v>0</v>
      </c>
      <c r="F43" s="126"/>
      <c r="G43" s="126"/>
      <c r="H43" s="126"/>
      <c r="I43" s="126"/>
      <c r="J43" s="126"/>
      <c r="K43" s="126"/>
      <c r="L43" s="107"/>
      <c r="M43" s="77" t="str">
        <f>_xlfn.TEXTJOIN("",FALSE,"Study plug in heater use ",$B$4)</f>
        <v>Study plug in heater use User 2</v>
      </c>
      <c r="N43" s="78"/>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79">
        <f t="shared" si="1"/>
        <v>0</v>
      </c>
      <c r="AR43" s="112"/>
      <c r="AS43" s="112"/>
      <c r="AT43" s="112"/>
      <c r="AU43" s="112"/>
    </row>
    <row r="44" spans="1:47" x14ac:dyDescent="0.25">
      <c r="A44" s="112" t="s">
        <v>45</v>
      </c>
      <c r="B44" s="38"/>
      <c r="C44" s="112"/>
      <c r="D44" s="112"/>
      <c r="E44" s="112"/>
      <c r="F44" s="126"/>
      <c r="G44" s="126"/>
      <c r="H44" s="126"/>
      <c r="I44" s="126"/>
      <c r="J44" s="126"/>
      <c r="K44" s="126"/>
      <c r="L44" s="107"/>
      <c r="M44" s="80" t="str">
        <f>_xlfn.TEXTJOIN("",FALSE,"Work hours with lights on ",$B$3)</f>
        <v>Work hours with lights on User 1</v>
      </c>
      <c r="N44" s="81"/>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82">
        <f t="shared" si="1"/>
        <v>0</v>
      </c>
      <c r="AR44" s="112"/>
      <c r="AS44" s="112"/>
      <c r="AT44" s="112"/>
      <c r="AU44" s="112"/>
    </row>
    <row r="45" spans="1:47" x14ac:dyDescent="0.25">
      <c r="A45" s="112" t="str">
        <f>_xlfn.TEXTJOIN("",FALSE,"Work Use ",$B$3)</f>
        <v>Work Use User 1</v>
      </c>
      <c r="B45" s="83">
        <f>IF(SUM($AQ$60:$AQ$64)=0, 0, AQ60/SUM($AQ$60:$AQ$64))</f>
        <v>0</v>
      </c>
      <c r="C45" s="112"/>
      <c r="D45" s="76">
        <f>(E40+E43+B44)*B45</f>
        <v>0</v>
      </c>
      <c r="E45" s="112"/>
      <c r="F45" s="112" t="str">
        <f>_xlfn.TEXTJOIN("",FALSE,"Work Use ",$B$4)</f>
        <v>Work Use User 2</v>
      </c>
      <c r="G45" s="112"/>
      <c r="H45" s="151">
        <f>IF(SUM($AQ$60:$AQ$64)=0, 0, AQ62/SUM($AQ$60:$AQ$64))</f>
        <v>0</v>
      </c>
      <c r="I45" s="76">
        <f>(E40+E43+B44)*H45</f>
        <v>0</v>
      </c>
      <c r="J45" s="112"/>
      <c r="K45" s="112"/>
      <c r="L45" s="107"/>
      <c r="M45" s="80" t="str">
        <f>_xlfn.TEXTJOIN("",FALSE,"Study hours with lights on ",$B$3)</f>
        <v>Study hours with lights on User 1</v>
      </c>
      <c r="N45" s="81"/>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82">
        <f t="shared" si="1"/>
        <v>0</v>
      </c>
      <c r="AR45" s="112"/>
      <c r="AS45" s="112"/>
      <c r="AT45" s="112"/>
      <c r="AU45" s="112"/>
    </row>
    <row r="46" spans="1:47" x14ac:dyDescent="0.25">
      <c r="A46" s="112" t="str">
        <f>_xlfn.TEXTJOIN("",FALSE,"Study Use ",$B$3)</f>
        <v>Study Use User 1</v>
      </c>
      <c r="B46" s="83">
        <f>IF(SUM($AQ$60:$AQ$64)=0, 0, AQ61/SUM($AQ$60:$AQ$64))</f>
        <v>0</v>
      </c>
      <c r="C46" s="112"/>
      <c r="D46" s="76">
        <f>(E40+E43+B44)*B46</f>
        <v>0</v>
      </c>
      <c r="E46" s="112"/>
      <c r="F46" s="112" t="str">
        <f>_xlfn.TEXTJOIN("",FALSE,"Study Use ",$B$4)</f>
        <v>Study Use User 2</v>
      </c>
      <c r="G46" s="112"/>
      <c r="H46" s="151">
        <f>IF(SUM($AQ$60:$AQ$64)=0, 0, AQ63/SUM($AQ$60:$AQ$64))</f>
        <v>0</v>
      </c>
      <c r="I46" s="76">
        <f>(E40+E43+B44)*H46</f>
        <v>0</v>
      </c>
      <c r="J46" s="126"/>
      <c r="K46" s="126"/>
      <c r="L46" s="107"/>
      <c r="M46" s="80" t="str">
        <f>_xlfn.TEXTJOIN("",FALSE,"Work hours with lights on ",$B$4)</f>
        <v>Work hours with lights on User 2</v>
      </c>
      <c r="N46" s="81"/>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82">
        <f t="shared" si="1"/>
        <v>0</v>
      </c>
      <c r="AR46" s="112"/>
      <c r="AS46" s="112"/>
      <c r="AT46" s="112"/>
      <c r="AU46" s="112"/>
    </row>
    <row r="47" spans="1:47" x14ac:dyDescent="0.25">
      <c r="A47" s="112"/>
      <c r="B47" s="112"/>
      <c r="C47" s="112"/>
      <c r="D47" s="112"/>
      <c r="E47" s="112"/>
      <c r="F47" s="112"/>
      <c r="G47" s="112"/>
      <c r="H47" s="112"/>
      <c r="I47" s="112"/>
      <c r="J47" s="112"/>
      <c r="K47" s="112"/>
      <c r="L47" s="107"/>
      <c r="M47" s="80" t="str">
        <f>_xlfn.TEXTJOIN("",FALSE,"Study hours with lights on ",$B$4)</f>
        <v>Study hours with lights on User 2</v>
      </c>
      <c r="N47" s="81"/>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82">
        <f t="shared" si="1"/>
        <v>0</v>
      </c>
      <c r="AR47" s="112"/>
      <c r="AS47" s="112"/>
      <c r="AT47" s="112"/>
      <c r="AU47" s="112"/>
    </row>
    <row r="48" spans="1:47" x14ac:dyDescent="0.25">
      <c r="A48" s="148" t="s">
        <v>46</v>
      </c>
      <c r="B48" s="18"/>
      <c r="C48" s="112" t="s">
        <v>88</v>
      </c>
      <c r="D48" s="112"/>
      <c r="E48" s="112"/>
      <c r="F48" s="112"/>
      <c r="G48" s="112"/>
      <c r="H48" s="112"/>
      <c r="I48" s="112"/>
      <c r="J48" s="112"/>
      <c r="K48" s="112"/>
      <c r="L48" s="107"/>
      <c r="M48" s="84" t="str">
        <f>_xlfn.TEXTJOIN("",FALSE,"Work use ",$B$3," of:")</f>
        <v>Work use User 1 of:</v>
      </c>
      <c r="N48" s="173" t="s">
        <v>137</v>
      </c>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44">
        <f t="shared" si="1"/>
        <v>0</v>
      </c>
      <c r="AR48" s="112"/>
      <c r="AS48" s="112"/>
      <c r="AT48" s="112"/>
      <c r="AU48" s="112"/>
    </row>
    <row r="49" spans="1:47" x14ac:dyDescent="0.25">
      <c r="A49" s="112" t="str">
        <f>_xlfn.TEXTJOIN("",FALSE,"Work Use ",$B$3)</f>
        <v>Work Use User 1</v>
      </c>
      <c r="B49" s="83">
        <f>IF(SUM($AQ$65:$AQ$69)=0, 0, AQ65/SUM($AQ$65:$AQ$69))</f>
        <v>0</v>
      </c>
      <c r="C49" s="112"/>
      <c r="D49" s="76">
        <f>B48*B49</f>
        <v>0</v>
      </c>
      <c r="E49" s="112"/>
      <c r="F49" s="112" t="str">
        <f>_xlfn.TEXTJOIN("",FALSE,"Work Use ",$B$4)</f>
        <v>Work Use User 2</v>
      </c>
      <c r="G49" s="112"/>
      <c r="H49" s="151">
        <f>IF(SUM($AQ$65:$AQ$69)=0, 0, AQ67/SUM($AQ$65:$AQ$69))</f>
        <v>0</v>
      </c>
      <c r="I49" s="76">
        <f>B48*H49</f>
        <v>0</v>
      </c>
      <c r="J49" s="112"/>
      <c r="K49" s="112"/>
      <c r="L49" s="107"/>
      <c r="M49" s="84" t="str">
        <f>_xlfn.TEXTJOIN("",FALSE,"Study use ",$B$3," of:")</f>
        <v>Study use User 1 of:</v>
      </c>
      <c r="N49" s="174"/>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44">
        <f t="shared" si="1"/>
        <v>0</v>
      </c>
      <c r="AR49" s="112"/>
      <c r="AS49" s="112"/>
      <c r="AT49" s="112"/>
      <c r="AU49" s="112"/>
    </row>
    <row r="50" spans="1:47" x14ac:dyDescent="0.25">
      <c r="A50" s="112" t="str">
        <f>_xlfn.TEXTJOIN("",FALSE,"Study Use ",$B$3)</f>
        <v>Study Use User 1</v>
      </c>
      <c r="B50" s="83">
        <f>IF(SUM($AQ$65:$AQ$69)=0, 0, AQ66/SUM($AQ$65:$AQ$69))</f>
        <v>0</v>
      </c>
      <c r="C50" s="112"/>
      <c r="D50" s="76">
        <f>B48*B50</f>
        <v>0</v>
      </c>
      <c r="E50" s="112"/>
      <c r="F50" s="112" t="str">
        <f>_xlfn.TEXTJOIN("",FALSE,"Study Use ",$B$4)</f>
        <v>Study Use User 2</v>
      </c>
      <c r="G50" s="112"/>
      <c r="H50" s="151">
        <f>IF(SUM($AQ$65:$AQ$69)=0, 0, AQ68/SUM($AQ$65:$AQ$69))</f>
        <v>0</v>
      </c>
      <c r="I50" s="76">
        <f>G48*H50</f>
        <v>0</v>
      </c>
      <c r="J50" s="126"/>
      <c r="K50" s="126"/>
      <c r="L50" s="107"/>
      <c r="M50" s="84" t="str">
        <f>_xlfn.TEXTJOIN("",FALSE,"Work use ",$B$4," of:")</f>
        <v>Work use User 2 of:</v>
      </c>
      <c r="N50" s="174"/>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44">
        <f t="shared" si="1"/>
        <v>0</v>
      </c>
      <c r="AR50" s="112"/>
      <c r="AS50" s="112"/>
      <c r="AT50" s="112"/>
      <c r="AU50" s="112"/>
    </row>
    <row r="51" spans="1:47" x14ac:dyDescent="0.25">
      <c r="A51" s="112"/>
      <c r="B51" s="112"/>
      <c r="C51" s="112"/>
      <c r="D51" s="112"/>
      <c r="E51" s="112"/>
      <c r="F51" s="112"/>
      <c r="G51" s="112"/>
      <c r="H51" s="112"/>
      <c r="I51" s="112"/>
      <c r="J51" s="112"/>
      <c r="K51" s="112"/>
      <c r="L51" s="107"/>
      <c r="M51" s="84" t="str">
        <f>_xlfn.TEXTJOIN("",FALSE,"Study use ",$B$4," of:")</f>
        <v>Study use User 2 of:</v>
      </c>
      <c r="N51" s="175"/>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44">
        <f t="shared" si="1"/>
        <v>0</v>
      </c>
      <c r="AR51" s="112"/>
      <c r="AS51" s="112"/>
      <c r="AT51" s="112"/>
      <c r="AU51" s="112"/>
    </row>
    <row r="52" spans="1:47" x14ac:dyDescent="0.25">
      <c r="A52" s="112"/>
      <c r="B52" s="112"/>
      <c r="C52" s="112"/>
      <c r="D52" s="112"/>
      <c r="E52" s="112"/>
      <c r="F52" s="112"/>
      <c r="G52" s="112"/>
      <c r="H52" s="112"/>
      <c r="I52" s="112"/>
      <c r="J52" s="112"/>
      <c r="K52" s="112"/>
      <c r="L52" s="107"/>
      <c r="M52" s="85" t="str">
        <f>_xlfn.TEXTJOIN("",FALSE,"Work use ",$B$3," of:")</f>
        <v>Work use User 1 of:</v>
      </c>
      <c r="N52" s="170" t="s">
        <v>137</v>
      </c>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86">
        <f t="shared" si="1"/>
        <v>0</v>
      </c>
      <c r="AR52" s="112"/>
      <c r="AS52" s="112"/>
      <c r="AT52" s="112"/>
      <c r="AU52" s="112"/>
    </row>
    <row r="53" spans="1:47" x14ac:dyDescent="0.25">
      <c r="A53" s="177" t="s">
        <v>47</v>
      </c>
      <c r="B53" s="177"/>
      <c r="C53" s="177"/>
      <c r="D53" s="177"/>
      <c r="E53" s="177"/>
      <c r="F53" s="177"/>
      <c r="G53" s="51"/>
      <c r="H53" s="51"/>
      <c r="I53" s="51"/>
      <c r="J53" s="51"/>
      <c r="K53" s="51"/>
      <c r="L53" s="107"/>
      <c r="M53" s="85" t="str">
        <f>_xlfn.TEXTJOIN("",FALSE,"Study use ",$B$3," of:")</f>
        <v>Study use User 1 of:</v>
      </c>
      <c r="N53" s="171"/>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86">
        <f t="shared" si="1"/>
        <v>0</v>
      </c>
      <c r="AR53" s="112"/>
      <c r="AS53" s="112"/>
      <c r="AT53" s="112"/>
      <c r="AU53" s="112"/>
    </row>
    <row r="54" spans="1:47" x14ac:dyDescent="0.25">
      <c r="A54" s="177"/>
      <c r="B54" s="177"/>
      <c r="C54" s="177"/>
      <c r="D54" s="177"/>
      <c r="E54" s="177"/>
      <c r="F54" s="177"/>
      <c r="G54" s="51"/>
      <c r="H54" s="51"/>
      <c r="I54" s="51"/>
      <c r="J54" s="51"/>
      <c r="K54" s="51"/>
      <c r="L54" s="107"/>
      <c r="M54" s="85" t="str">
        <f>_xlfn.TEXTJOIN("",FALSE,"Work use ",$B$4," of:")</f>
        <v>Work use User 2 of:</v>
      </c>
      <c r="N54" s="171"/>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86">
        <f t="shared" si="1"/>
        <v>0</v>
      </c>
      <c r="AR54" s="112"/>
      <c r="AS54" s="112"/>
      <c r="AT54" s="112"/>
      <c r="AU54" s="112"/>
    </row>
    <row r="55" spans="1:47" x14ac:dyDescent="0.25">
      <c r="A55" s="177"/>
      <c r="B55" s="177"/>
      <c r="C55" s="177"/>
      <c r="D55" s="177"/>
      <c r="E55" s="177"/>
      <c r="F55" s="177"/>
      <c r="G55" s="51"/>
      <c r="H55" s="51"/>
      <c r="I55" s="51"/>
      <c r="J55" s="51"/>
      <c r="K55" s="51"/>
      <c r="L55" s="107"/>
      <c r="M55" s="85" t="str">
        <f>_xlfn.TEXTJOIN("",FALSE,"Study use ",$B$4," of:")</f>
        <v>Study use User 2 of:</v>
      </c>
      <c r="N55" s="172"/>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86">
        <f t="shared" si="1"/>
        <v>0</v>
      </c>
      <c r="AR55" s="112"/>
      <c r="AS55" s="112"/>
      <c r="AT55" s="112"/>
      <c r="AU55" s="112"/>
    </row>
    <row r="56" spans="1:47" x14ac:dyDescent="0.25">
      <c r="A56" s="177"/>
      <c r="B56" s="177"/>
      <c r="C56" s="177"/>
      <c r="D56" s="177"/>
      <c r="E56" s="177"/>
      <c r="F56" s="177"/>
      <c r="G56" s="51"/>
      <c r="H56" s="51"/>
      <c r="I56" s="51"/>
      <c r="J56" s="51"/>
      <c r="K56" s="51"/>
      <c r="L56" s="107"/>
      <c r="M56" s="84" t="str">
        <f>_xlfn.TEXTJOIN("",FALSE,"Work use ",$B$3," of:")</f>
        <v>Work use User 1 of:</v>
      </c>
      <c r="N56" s="173" t="s">
        <v>137</v>
      </c>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44">
        <f t="shared" si="1"/>
        <v>0</v>
      </c>
      <c r="AR56" s="112"/>
      <c r="AS56" s="112"/>
      <c r="AT56" s="112"/>
      <c r="AU56" s="112"/>
    </row>
    <row r="57" spans="1:47" x14ac:dyDescent="0.25">
      <c r="A57" s="152" t="s">
        <v>22</v>
      </c>
      <c r="B57" s="176"/>
      <c r="C57" s="176"/>
      <c r="D57" s="176"/>
      <c r="E57" s="176"/>
      <c r="F57" s="107"/>
      <c r="G57" s="107"/>
      <c r="H57" s="107"/>
      <c r="I57" s="107"/>
      <c r="J57" s="107"/>
      <c r="K57" s="107"/>
      <c r="L57" s="107"/>
      <c r="M57" s="84" t="str">
        <f>_xlfn.TEXTJOIN("",FALSE,"Study use ",$B$3," of:")</f>
        <v>Study use User 1 of:</v>
      </c>
      <c r="N57" s="174"/>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44">
        <f t="shared" si="1"/>
        <v>0</v>
      </c>
      <c r="AR57" s="112"/>
      <c r="AS57" s="112"/>
      <c r="AT57" s="112"/>
      <c r="AU57" s="112"/>
    </row>
    <row r="58" spans="1:47" x14ac:dyDescent="0.25">
      <c r="A58" s="121" t="s">
        <v>48</v>
      </c>
      <c r="B58" s="161"/>
      <c r="C58" s="107"/>
      <c r="D58" s="107"/>
      <c r="E58" s="107"/>
      <c r="F58" s="107"/>
      <c r="G58" s="107"/>
      <c r="H58" s="107"/>
      <c r="I58" s="107"/>
      <c r="J58" s="107"/>
      <c r="K58" s="107"/>
      <c r="L58" s="107"/>
      <c r="M58" s="84" t="str">
        <f>_xlfn.TEXTJOIN("",FALSE,"Work use ",$B$4," of:")</f>
        <v>Work use User 2 of:</v>
      </c>
      <c r="N58" s="174"/>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44">
        <f t="shared" si="1"/>
        <v>0</v>
      </c>
      <c r="AR58" s="112"/>
      <c r="AS58" s="112"/>
      <c r="AT58" s="112"/>
      <c r="AU58" s="112"/>
    </row>
    <row r="59" spans="1:47" x14ac:dyDescent="0.25">
      <c r="A59" s="121"/>
      <c r="B59" s="107"/>
      <c r="C59" s="107"/>
      <c r="D59" s="107"/>
      <c r="E59" s="107"/>
      <c r="F59" s="107"/>
      <c r="G59" s="107"/>
      <c r="H59" s="107"/>
      <c r="I59" s="107"/>
      <c r="J59" s="107"/>
      <c r="K59" s="107"/>
      <c r="L59" s="107"/>
      <c r="M59" s="84" t="str">
        <f>_xlfn.TEXTJOIN("",FALSE,"Study use ",$B$4," of:")</f>
        <v>Study use User 2 of:</v>
      </c>
      <c r="N59" s="175"/>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44">
        <f t="shared" si="1"/>
        <v>0</v>
      </c>
      <c r="AR59" s="112"/>
      <c r="AS59" s="112"/>
      <c r="AT59" s="112"/>
      <c r="AU59" s="112"/>
    </row>
    <row r="60" spans="1:47" x14ac:dyDescent="0.25">
      <c r="A60" s="121" t="s">
        <v>49</v>
      </c>
      <c r="B60" s="178"/>
      <c r="C60" s="178"/>
      <c r="D60" s="178"/>
      <c r="E60" s="178"/>
      <c r="F60" s="107"/>
      <c r="G60" s="107"/>
      <c r="H60" s="107"/>
      <c r="I60" s="107"/>
      <c r="J60" s="107"/>
      <c r="K60" s="107"/>
      <c r="L60" s="107"/>
      <c r="M60" s="87" t="str">
        <f>_xlfn.TEXTJOIN("",FALSE,"Work gas heating use ",$B$3)</f>
        <v>Work gas heating use User 1</v>
      </c>
      <c r="N60" s="88"/>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89">
        <f t="shared" si="1"/>
        <v>0</v>
      </c>
      <c r="AR60" s="112"/>
      <c r="AS60" s="112"/>
      <c r="AT60" s="112"/>
      <c r="AU60" s="112"/>
    </row>
    <row r="61" spans="1:47" x14ac:dyDescent="0.25">
      <c r="A61" s="107"/>
      <c r="B61" s="107"/>
      <c r="C61" s="107"/>
      <c r="D61" s="107"/>
      <c r="E61" s="107"/>
      <c r="F61" s="107"/>
      <c r="G61" s="107"/>
      <c r="H61" s="107"/>
      <c r="I61" s="107"/>
      <c r="J61" s="107"/>
      <c r="K61" s="107"/>
      <c r="L61" s="107"/>
      <c r="M61" s="87" t="str">
        <f>_xlfn.TEXTJOIN("",FALSE,"Study gas heating use ",$B$3)</f>
        <v>Study gas heating use User 1</v>
      </c>
      <c r="N61" s="88"/>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89">
        <f t="shared" si="1"/>
        <v>0</v>
      </c>
      <c r="AR61" s="112"/>
      <c r="AS61" s="112"/>
      <c r="AT61" s="112"/>
      <c r="AU61" s="112"/>
    </row>
    <row r="62" spans="1:47" x14ac:dyDescent="0.25">
      <c r="A62" s="152" t="s">
        <v>22</v>
      </c>
      <c r="B62" s="176"/>
      <c r="C62" s="176"/>
      <c r="D62" s="176"/>
      <c r="E62" s="176"/>
      <c r="F62" s="107"/>
      <c r="G62" s="107"/>
      <c r="H62" s="107"/>
      <c r="I62" s="107"/>
      <c r="J62" s="107"/>
      <c r="K62" s="107"/>
      <c r="L62" s="107"/>
      <c r="M62" s="87" t="str">
        <f>_xlfn.TEXTJOIN("",FALSE,"Work gas heating use ",$B$4)</f>
        <v>Work gas heating use User 2</v>
      </c>
      <c r="N62" s="88"/>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89">
        <f t="shared" si="1"/>
        <v>0</v>
      </c>
      <c r="AR62" s="112"/>
      <c r="AS62" s="112"/>
      <c r="AT62" s="112"/>
      <c r="AU62" s="112"/>
    </row>
    <row r="63" spans="1:47" x14ac:dyDescent="0.25">
      <c r="A63" s="121" t="s">
        <v>48</v>
      </c>
      <c r="B63" s="161"/>
      <c r="C63" s="107"/>
      <c r="D63" s="107"/>
      <c r="E63" s="107"/>
      <c r="F63" s="107"/>
      <c r="G63" s="107"/>
      <c r="H63" s="107"/>
      <c r="I63" s="107"/>
      <c r="J63" s="107"/>
      <c r="K63" s="107"/>
      <c r="L63" s="107"/>
      <c r="M63" s="87" t="str">
        <f>_xlfn.TEXTJOIN("",FALSE,"Study gas heating use ",$B$4)</f>
        <v>Study gas heating use User 2</v>
      </c>
      <c r="N63" s="88"/>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89">
        <f t="shared" si="1"/>
        <v>0</v>
      </c>
      <c r="AR63" s="112"/>
      <c r="AS63" s="112"/>
      <c r="AT63" s="112"/>
      <c r="AU63" s="112"/>
    </row>
    <row r="64" spans="1:47" x14ac:dyDescent="0.25">
      <c r="A64" s="121"/>
      <c r="B64" s="107"/>
      <c r="C64" s="107"/>
      <c r="D64" s="107"/>
      <c r="E64" s="107"/>
      <c r="F64" s="107"/>
      <c r="G64" s="107"/>
      <c r="H64" s="107"/>
      <c r="I64" s="107"/>
      <c r="J64" s="107"/>
      <c r="K64" s="107"/>
      <c r="L64" s="107"/>
      <c r="M64" s="87" t="s">
        <v>102</v>
      </c>
      <c r="N64" s="88"/>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89">
        <f t="shared" si="1"/>
        <v>0</v>
      </c>
      <c r="AR64" s="112"/>
      <c r="AS64" s="112"/>
      <c r="AT64" s="112"/>
      <c r="AU64" s="112"/>
    </row>
    <row r="65" spans="1:47" x14ac:dyDescent="0.25">
      <c r="A65" s="121" t="s">
        <v>49</v>
      </c>
      <c r="B65" s="178"/>
      <c r="C65" s="178"/>
      <c r="D65" s="178"/>
      <c r="E65" s="178"/>
      <c r="F65" s="107"/>
      <c r="G65" s="107"/>
      <c r="H65" s="107"/>
      <c r="I65" s="107"/>
      <c r="J65" s="107"/>
      <c r="K65" s="107"/>
      <c r="L65" s="107"/>
      <c r="M65" s="90" t="str">
        <f>_xlfn.TEXTJOIN("",FALSE,"Work wood heating use ",$B$3)</f>
        <v>Work wood heating use User 1</v>
      </c>
      <c r="N65" s="91"/>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92">
        <f t="shared" si="1"/>
        <v>0</v>
      </c>
      <c r="AR65" s="112"/>
      <c r="AS65" s="112"/>
      <c r="AT65" s="112"/>
      <c r="AU65" s="112"/>
    </row>
    <row r="66" spans="1:47" x14ac:dyDescent="0.25">
      <c r="A66" s="107"/>
      <c r="B66" s="107"/>
      <c r="C66" s="107"/>
      <c r="D66" s="107"/>
      <c r="E66" s="107"/>
      <c r="F66" s="107"/>
      <c r="G66" s="107"/>
      <c r="H66" s="107"/>
      <c r="I66" s="107"/>
      <c r="J66" s="107"/>
      <c r="K66" s="107"/>
      <c r="L66" s="107"/>
      <c r="M66" s="90" t="str">
        <f>_xlfn.TEXTJOIN("",FALSE,"Study wood heating use ",$B$3)</f>
        <v>Study wood heating use User 1</v>
      </c>
      <c r="N66" s="91"/>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92">
        <f t="shared" si="1"/>
        <v>0</v>
      </c>
      <c r="AR66" s="112"/>
      <c r="AS66" s="112"/>
      <c r="AT66" s="112"/>
      <c r="AU66" s="112"/>
    </row>
    <row r="67" spans="1:47" x14ac:dyDescent="0.25">
      <c r="A67" s="107"/>
      <c r="B67" s="107"/>
      <c r="C67" s="107"/>
      <c r="D67" s="107"/>
      <c r="E67" s="107"/>
      <c r="F67" s="107"/>
      <c r="G67" s="107"/>
      <c r="H67" s="107"/>
      <c r="I67" s="107"/>
      <c r="J67" s="107"/>
      <c r="K67" s="107"/>
      <c r="L67" s="107"/>
      <c r="M67" s="90" t="str">
        <f>_xlfn.TEXTJOIN("",FALSE,"Work wood heating use ",$B$4)</f>
        <v>Work wood heating use User 2</v>
      </c>
      <c r="N67" s="91"/>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92">
        <f t="shared" si="1"/>
        <v>0</v>
      </c>
      <c r="AR67" s="112"/>
      <c r="AS67" s="112"/>
      <c r="AT67" s="112"/>
      <c r="AU67" s="112"/>
    </row>
    <row r="68" spans="1:47" x14ac:dyDescent="0.25">
      <c r="A68" s="107"/>
      <c r="B68" s="107"/>
      <c r="C68" s="107"/>
      <c r="D68" s="107"/>
      <c r="E68" s="107"/>
      <c r="F68" s="107"/>
      <c r="G68" s="107"/>
      <c r="H68" s="107"/>
      <c r="I68" s="107"/>
      <c r="J68" s="107"/>
      <c r="K68" s="107"/>
      <c r="L68" s="107"/>
      <c r="M68" s="90" t="str">
        <f>_xlfn.TEXTJOIN("",FALSE,"Study wood heating use ",$B$4)</f>
        <v>Study wood heating use User 2</v>
      </c>
      <c r="N68" s="91"/>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92">
        <f t="shared" si="1"/>
        <v>0</v>
      </c>
      <c r="AR68" s="112"/>
      <c r="AS68" s="112"/>
      <c r="AT68" s="112"/>
      <c r="AU68" s="112"/>
    </row>
    <row r="69" spans="1:47" x14ac:dyDescent="0.25">
      <c r="A69" s="107"/>
      <c r="B69" s="107"/>
      <c r="C69" s="107"/>
      <c r="D69" s="107"/>
      <c r="E69" s="107"/>
      <c r="F69" s="107"/>
      <c r="G69" s="107"/>
      <c r="H69" s="107"/>
      <c r="I69" s="107"/>
      <c r="J69" s="107"/>
      <c r="K69" s="107"/>
      <c r="L69" s="107"/>
      <c r="M69" s="90" t="s">
        <v>103</v>
      </c>
      <c r="N69" s="91"/>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92">
        <f t="shared" si="1"/>
        <v>0</v>
      </c>
      <c r="AR69" s="112"/>
      <c r="AS69" s="112"/>
      <c r="AT69" s="112"/>
      <c r="AU69" s="112"/>
    </row>
    <row r="70" spans="1:47" x14ac:dyDescent="0.25">
      <c r="A70" s="107"/>
      <c r="B70" s="107"/>
      <c r="C70" s="107"/>
      <c r="D70" s="107"/>
      <c r="E70" s="107"/>
      <c r="F70" s="107"/>
      <c r="G70" s="107"/>
      <c r="H70" s="107"/>
      <c r="I70" s="107"/>
      <c r="J70" s="107"/>
      <c r="K70" s="107"/>
      <c r="L70" s="107"/>
      <c r="M70" s="84" t="str">
        <f>_xlfn.TEXTJOIN("",FALSE,"Work use ",$B$3," of:")</f>
        <v>Work use User 1 of:</v>
      </c>
      <c r="N70" s="173" t="s">
        <v>97</v>
      </c>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44">
        <f t="shared" si="1"/>
        <v>0</v>
      </c>
      <c r="AR70" s="112" t="s">
        <v>98</v>
      </c>
      <c r="AS70" s="150">
        <f>IF(SUM(AQ70:AQ74)=0,0,AQ70/SUM(AQ70:AQ74))</f>
        <v>0</v>
      </c>
      <c r="AT70" s="112"/>
      <c r="AU70" s="112"/>
    </row>
    <row r="71" spans="1:47" x14ac:dyDescent="0.25">
      <c r="A71" s="107"/>
      <c r="B71" s="107"/>
      <c r="C71" s="107"/>
      <c r="D71" s="107"/>
      <c r="E71" s="107"/>
      <c r="F71" s="107"/>
      <c r="G71" s="107"/>
      <c r="H71" s="107"/>
      <c r="I71" s="107"/>
      <c r="J71" s="107"/>
      <c r="K71" s="107"/>
      <c r="L71" s="107"/>
      <c r="M71" s="84" t="str">
        <f>_xlfn.TEXTJOIN("",FALSE,"Study use ",$B$3," of:")</f>
        <v>Study use User 1 of:</v>
      </c>
      <c r="N71" s="174"/>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44">
        <f t="shared" si="1"/>
        <v>0</v>
      </c>
      <c r="AR71" s="112" t="s">
        <v>99</v>
      </c>
      <c r="AS71" s="150">
        <f>IF(SUM(AQ70:AQ74)=0,0,AQ71/SUM(AQ70:AQ74))</f>
        <v>0</v>
      </c>
      <c r="AT71" s="112"/>
      <c r="AU71" s="112"/>
    </row>
    <row r="72" spans="1:47" x14ac:dyDescent="0.25">
      <c r="A72" s="107"/>
      <c r="B72" s="107"/>
      <c r="C72" s="107"/>
      <c r="D72" s="107"/>
      <c r="E72" s="107"/>
      <c r="F72" s="107"/>
      <c r="G72" s="107"/>
      <c r="H72" s="107"/>
      <c r="I72" s="107"/>
      <c r="J72" s="107"/>
      <c r="K72" s="107"/>
      <c r="L72" s="107"/>
      <c r="M72" s="84" t="str">
        <f>_xlfn.TEXTJOIN("",FALSE,"Work use ",$B$4," of:")</f>
        <v>Work use User 2 of:</v>
      </c>
      <c r="N72" s="174"/>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44">
        <f t="shared" si="1"/>
        <v>0</v>
      </c>
      <c r="AR72" s="112" t="s">
        <v>98</v>
      </c>
      <c r="AS72" s="150">
        <f>IF(SUM(AQ70:AQ74)=0,0,AQ72/SUM(AQ70:AQ74))</f>
        <v>0</v>
      </c>
      <c r="AT72" s="112"/>
      <c r="AU72" s="112"/>
    </row>
    <row r="73" spans="1:47" x14ac:dyDescent="0.25">
      <c r="A73" s="107"/>
      <c r="B73" s="107"/>
      <c r="C73" s="107"/>
      <c r="D73" s="107"/>
      <c r="E73" s="107"/>
      <c r="F73" s="107"/>
      <c r="G73" s="107"/>
      <c r="H73" s="107"/>
      <c r="I73" s="107"/>
      <c r="J73" s="107"/>
      <c r="K73" s="107"/>
      <c r="L73" s="107"/>
      <c r="M73" s="84" t="str">
        <f>_xlfn.TEXTJOIN("",FALSE,"Study use ",$B$4," of:")</f>
        <v>Study use User 2 of:</v>
      </c>
      <c r="N73" s="174"/>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44">
        <f t="shared" si="1"/>
        <v>0</v>
      </c>
      <c r="AR73" s="112" t="s">
        <v>99</v>
      </c>
      <c r="AS73" s="150">
        <f>IF(SUM(AQ70:AQ74)=0,0,AQ73/SUM(AQ70:AQ74))</f>
        <v>0</v>
      </c>
      <c r="AT73" s="112"/>
      <c r="AU73" s="112"/>
    </row>
    <row r="74" spans="1:47" x14ac:dyDescent="0.25">
      <c r="A74" s="107"/>
      <c r="B74" s="107"/>
      <c r="C74" s="107"/>
      <c r="D74" s="107"/>
      <c r="E74" s="107"/>
      <c r="F74" s="107"/>
      <c r="G74" s="107"/>
      <c r="H74" s="107"/>
      <c r="I74" s="107"/>
      <c r="J74" s="107"/>
      <c r="K74" s="107"/>
      <c r="L74" s="107"/>
      <c r="M74" s="84" t="s">
        <v>101</v>
      </c>
      <c r="N74" s="175"/>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44">
        <f t="shared" si="1"/>
        <v>0</v>
      </c>
      <c r="AR74" s="112" t="s">
        <v>100</v>
      </c>
      <c r="AS74" s="150">
        <f>IF(SUM(AQ70:AQ74)=0,0,AQ74/SUM(AQ70:AQ74))</f>
        <v>0</v>
      </c>
      <c r="AT74" s="112"/>
      <c r="AU74" s="112"/>
    </row>
    <row r="75" spans="1:47" x14ac:dyDescent="0.25">
      <c r="A75" s="107"/>
      <c r="B75" s="107"/>
      <c r="C75" s="107"/>
      <c r="D75" s="107"/>
      <c r="E75" s="107"/>
      <c r="F75" s="107"/>
      <c r="G75" s="107"/>
      <c r="H75" s="107"/>
      <c r="I75" s="107"/>
      <c r="J75" s="107"/>
      <c r="K75" s="107"/>
      <c r="L75" s="107"/>
      <c r="M75" s="85" t="str">
        <f>_xlfn.TEXTJOIN("",FALSE,"Work use ",$B$3," of:")</f>
        <v>Work use User 1 of:</v>
      </c>
      <c r="N75" s="170" t="s">
        <v>97</v>
      </c>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86">
        <f t="shared" ref="AQ75:AQ79" si="10">SUM(O75:AP75)</f>
        <v>0</v>
      </c>
      <c r="AR75" s="112" t="s">
        <v>98</v>
      </c>
      <c r="AS75" s="150">
        <f>IF(SUM(AQ75:AQ79)=0,0,AQ75/SUM(AQ75:AQ79))</f>
        <v>0</v>
      </c>
      <c r="AT75" s="112"/>
      <c r="AU75" s="112"/>
    </row>
    <row r="76" spans="1:47" x14ac:dyDescent="0.25">
      <c r="A76" s="107"/>
      <c r="B76" s="107"/>
      <c r="C76" s="107"/>
      <c r="D76" s="107"/>
      <c r="E76" s="107"/>
      <c r="F76" s="107"/>
      <c r="G76" s="107"/>
      <c r="H76" s="107"/>
      <c r="I76" s="107"/>
      <c r="J76" s="107"/>
      <c r="K76" s="107"/>
      <c r="L76" s="107"/>
      <c r="M76" s="85" t="str">
        <f>_xlfn.TEXTJOIN("",FALSE,"Study use ",$B$3," of:")</f>
        <v>Study use User 1 of:</v>
      </c>
      <c r="N76" s="171"/>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86">
        <f t="shared" si="10"/>
        <v>0</v>
      </c>
      <c r="AR76" s="112" t="s">
        <v>99</v>
      </c>
      <c r="AS76" s="150">
        <f>IF(SUM(AQ75:AQ79)=0,0,AQ76/SUM(AQ75:AQ79))</f>
        <v>0</v>
      </c>
      <c r="AT76" s="112"/>
      <c r="AU76" s="112"/>
    </row>
    <row r="77" spans="1:47" x14ac:dyDescent="0.25">
      <c r="A77" s="107"/>
      <c r="B77" s="107"/>
      <c r="C77" s="107"/>
      <c r="D77" s="107"/>
      <c r="E77" s="107"/>
      <c r="F77" s="107"/>
      <c r="G77" s="107"/>
      <c r="H77" s="107"/>
      <c r="I77" s="107"/>
      <c r="J77" s="107"/>
      <c r="K77" s="107"/>
      <c r="L77" s="107"/>
      <c r="M77" s="85" t="str">
        <f>_xlfn.TEXTJOIN("",FALSE,"Work use ",$B$4," of:")</f>
        <v>Work use User 2 of:</v>
      </c>
      <c r="N77" s="171"/>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86">
        <f t="shared" si="10"/>
        <v>0</v>
      </c>
      <c r="AR77" s="112" t="s">
        <v>98</v>
      </c>
      <c r="AS77" s="150">
        <f>IF(SUM(AQ75:AQ79)=0,0,AQ77/SUM(AQ75:AQ79))</f>
        <v>0</v>
      </c>
      <c r="AT77" s="112"/>
      <c r="AU77" s="112"/>
    </row>
    <row r="78" spans="1:47" x14ac:dyDescent="0.25">
      <c r="A78" s="107"/>
      <c r="B78" s="107"/>
      <c r="C78" s="107"/>
      <c r="D78" s="107"/>
      <c r="E78" s="107"/>
      <c r="F78" s="107"/>
      <c r="G78" s="107"/>
      <c r="H78" s="107"/>
      <c r="I78" s="107"/>
      <c r="J78" s="107"/>
      <c r="K78" s="107"/>
      <c r="L78" s="107"/>
      <c r="M78" s="85" t="str">
        <f>_xlfn.TEXTJOIN("",FALSE,"Study use ",$B$4," of:")</f>
        <v>Study use User 2 of:</v>
      </c>
      <c r="N78" s="171"/>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86">
        <f t="shared" si="10"/>
        <v>0</v>
      </c>
      <c r="AR78" s="112" t="s">
        <v>99</v>
      </c>
      <c r="AS78" s="150">
        <f>IF(SUM(AQ75:AQ79)=0,0,AQ78/SUM(AQ75:AQ79))</f>
        <v>0</v>
      </c>
      <c r="AT78" s="112"/>
      <c r="AU78" s="112"/>
    </row>
    <row r="79" spans="1:47" x14ac:dyDescent="0.25">
      <c r="A79" s="107"/>
      <c r="B79" s="107"/>
      <c r="C79" s="107"/>
      <c r="D79" s="107"/>
      <c r="E79" s="107"/>
      <c r="F79" s="107"/>
      <c r="G79" s="107"/>
      <c r="H79" s="107"/>
      <c r="I79" s="107"/>
      <c r="J79" s="107"/>
      <c r="K79" s="107"/>
      <c r="L79" s="107"/>
      <c r="M79" s="85" t="s">
        <v>101</v>
      </c>
      <c r="N79" s="172"/>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86">
        <f t="shared" si="10"/>
        <v>0</v>
      </c>
      <c r="AR79" s="112" t="s">
        <v>100</v>
      </c>
      <c r="AS79" s="150">
        <f>IF(SUM(AQ75:AQ79)=0,0,AQ79/SUM(AQ75:AQ79))</f>
        <v>0</v>
      </c>
      <c r="AT79" s="112"/>
      <c r="AU79" s="112"/>
    </row>
    <row r="80" spans="1:47" x14ac:dyDescent="0.25">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2"/>
      <c r="AP80" s="112"/>
      <c r="AQ80" s="112"/>
      <c r="AR80" s="112"/>
      <c r="AS80" s="112"/>
      <c r="AT80" s="112"/>
      <c r="AU80" s="112"/>
    </row>
    <row r="81" spans="1:47" x14ac:dyDescent="0.25">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c r="AO81" s="112"/>
      <c r="AP81" s="112"/>
      <c r="AQ81" s="112"/>
      <c r="AR81" s="112"/>
      <c r="AS81" s="112"/>
      <c r="AT81" s="112"/>
      <c r="AU81" s="112"/>
    </row>
    <row r="82" spans="1:47" x14ac:dyDescent="0.25">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row>
    <row r="83" spans="1:47" x14ac:dyDescent="0.25">
      <c r="A83" s="11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c r="AR83" s="112"/>
      <c r="AS83" s="112"/>
      <c r="AT83" s="112"/>
      <c r="AU83" s="112"/>
    </row>
    <row r="84" spans="1:47" x14ac:dyDescent="0.25">
      <c r="A84" s="11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c r="AO84" s="112"/>
      <c r="AP84" s="112"/>
      <c r="AQ84" s="112"/>
      <c r="AR84" s="112"/>
      <c r="AS84" s="112"/>
      <c r="AT84" s="112"/>
      <c r="AU84" s="112"/>
    </row>
    <row r="85" spans="1:47" x14ac:dyDescent="0.25">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c r="AO85" s="112"/>
      <c r="AP85" s="112"/>
      <c r="AQ85" s="112"/>
      <c r="AR85" s="112"/>
      <c r="AS85" s="112"/>
      <c r="AT85" s="112"/>
      <c r="AU85" s="112"/>
    </row>
    <row r="86" spans="1:47" x14ac:dyDescent="0.25">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row>
    <row r="87" spans="1:47" x14ac:dyDescent="0.25">
      <c r="A87" s="11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c r="AO87" s="112"/>
      <c r="AP87" s="112"/>
      <c r="AQ87" s="112"/>
      <c r="AR87" s="112"/>
      <c r="AS87" s="112"/>
      <c r="AT87" s="112"/>
      <c r="AU87" s="112"/>
    </row>
    <row r="88" spans="1:47" x14ac:dyDescent="0.25">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112"/>
      <c r="AQ88" s="112"/>
      <c r="AR88" s="112"/>
      <c r="AS88" s="112"/>
      <c r="AT88" s="112"/>
      <c r="AU88" s="112"/>
    </row>
  </sheetData>
  <sheetProtection algorithmName="SHA-512" hashValue="xkGX1MYsidGIB9lfAqkHlFVysmDcWMQ4T6p/DcKwkgfhHFThP1Tpz3JRapLUmII+SZL82DKwchkFsQ+pyGmh8Q==" saltValue="MDncFiCS2zL/PVJzKqQXsg==" spinCount="100000" sheet="1" objects="1" scenarios="1" selectLockedCells="1"/>
  <mergeCells count="24">
    <mergeCell ref="A1:G1"/>
    <mergeCell ref="A2:G2"/>
    <mergeCell ref="M1:AP1"/>
    <mergeCell ref="M2:AP2"/>
    <mergeCell ref="C42:E42"/>
    <mergeCell ref="B3:G3"/>
    <mergeCell ref="B4:G4"/>
    <mergeCell ref="D7:E7"/>
    <mergeCell ref="F7:G7"/>
    <mergeCell ref="H7:I7"/>
    <mergeCell ref="J7:K7"/>
    <mergeCell ref="A6:K6"/>
    <mergeCell ref="M5:N5"/>
    <mergeCell ref="A5:K5"/>
    <mergeCell ref="N75:N79"/>
    <mergeCell ref="N70:N74"/>
    <mergeCell ref="B62:E62"/>
    <mergeCell ref="N48:N51"/>
    <mergeCell ref="N52:N55"/>
    <mergeCell ref="N56:N59"/>
    <mergeCell ref="A53:F56"/>
    <mergeCell ref="B57:E57"/>
    <mergeCell ref="B60:E60"/>
    <mergeCell ref="B65:E65"/>
  </mergeCells>
  <conditionalFormatting sqref="O5:AP79">
    <cfRule type="expression" dxfId="0" priority="2">
      <formula>WEEKDAY(O$5)=1</formula>
    </cfRule>
  </conditionalFormatting>
  <pageMargins left="0.7" right="0.7" top="0.75" bottom="0.75" header="0.3" footer="0.3"/>
  <pageSetup scale="60"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B7008-F4F7-467A-A30C-F07FAAE778B6}">
  <dimension ref="A1:U71"/>
  <sheetViews>
    <sheetView workbookViewId="0">
      <selection activeCell="C25" sqref="C25"/>
    </sheetView>
  </sheetViews>
  <sheetFormatPr defaultRowHeight="15" x14ac:dyDescent="0.25"/>
  <cols>
    <col min="1" max="1" width="12.140625" style="44" customWidth="1"/>
    <col min="2" max="2" width="47.7109375" style="44" customWidth="1"/>
    <col min="3" max="6" width="9.140625" style="44"/>
    <col min="7" max="7" width="12.140625" style="44" customWidth="1"/>
    <col min="8" max="8" width="47.7109375" style="44" customWidth="1"/>
    <col min="9" max="16384" width="9.140625" style="44"/>
  </cols>
  <sheetData>
    <row r="1" spans="1:21" x14ac:dyDescent="0.25">
      <c r="A1" s="204" t="s">
        <v>54</v>
      </c>
      <c r="B1" s="204"/>
      <c r="C1" s="204"/>
      <c r="D1" s="204"/>
      <c r="E1" s="204"/>
      <c r="F1" s="113"/>
      <c r="G1" s="204" t="s">
        <v>54</v>
      </c>
      <c r="H1" s="204"/>
      <c r="I1" s="204"/>
      <c r="J1" s="204"/>
      <c r="K1" s="204"/>
      <c r="L1" s="112"/>
      <c r="M1" s="112"/>
      <c r="N1" s="112"/>
      <c r="O1" s="112"/>
      <c r="P1" s="112"/>
      <c r="Q1" s="112"/>
      <c r="R1" s="112"/>
      <c r="S1" s="112"/>
      <c r="T1" s="112"/>
      <c r="U1" s="112"/>
    </row>
    <row r="2" spans="1:21" x14ac:dyDescent="0.25">
      <c r="A2" s="113" t="s">
        <v>55</v>
      </c>
      <c r="B2" s="205" t="str">
        <f>'WFH Actual Cost'!B3</f>
        <v>User 1</v>
      </c>
      <c r="C2" s="205"/>
      <c r="D2" s="205"/>
      <c r="E2" s="205"/>
      <c r="F2" s="113"/>
      <c r="G2" s="113" t="s">
        <v>55</v>
      </c>
      <c r="H2" s="205" t="str">
        <f>'WFH Actual Cost'!B4</f>
        <v>User 2</v>
      </c>
      <c r="I2" s="205"/>
      <c r="J2" s="205"/>
      <c r="K2" s="205"/>
      <c r="L2" s="112"/>
      <c r="M2" s="112"/>
      <c r="N2" s="112"/>
      <c r="O2" s="112"/>
      <c r="P2" s="112"/>
      <c r="Q2" s="112"/>
      <c r="R2" s="112"/>
      <c r="S2" s="112"/>
      <c r="T2" s="112"/>
      <c r="U2" s="112"/>
    </row>
    <row r="3" spans="1:21" x14ac:dyDescent="0.25">
      <c r="A3" s="206" t="s">
        <v>56</v>
      </c>
      <c r="B3" s="206"/>
      <c r="C3" s="206"/>
      <c r="D3" s="206"/>
      <c r="E3" s="206"/>
      <c r="F3" s="113"/>
      <c r="G3" s="206" t="s">
        <v>56</v>
      </c>
      <c r="H3" s="206"/>
      <c r="I3" s="206"/>
      <c r="J3" s="206"/>
      <c r="K3" s="206"/>
      <c r="L3" s="112"/>
      <c r="M3" s="112"/>
      <c r="N3" s="112"/>
      <c r="O3" s="112"/>
      <c r="P3" s="112"/>
      <c r="Q3" s="112"/>
      <c r="R3" s="112"/>
      <c r="S3" s="112"/>
      <c r="T3" s="112"/>
      <c r="U3" s="112"/>
    </row>
    <row r="4" spans="1:21" x14ac:dyDescent="0.25">
      <c r="A4" s="199" t="s">
        <v>57</v>
      </c>
      <c r="B4" s="199"/>
      <c r="C4" s="199"/>
      <c r="D4" s="199"/>
      <c r="E4" s="199"/>
      <c r="F4" s="113"/>
      <c r="G4" s="199" t="s">
        <v>57</v>
      </c>
      <c r="H4" s="199"/>
      <c r="I4" s="199"/>
      <c r="J4" s="199"/>
      <c r="K4" s="199"/>
      <c r="L4" s="112"/>
      <c r="M4" s="112"/>
      <c r="N4" s="112"/>
      <c r="O4" s="112"/>
      <c r="P4" s="112"/>
      <c r="Q4" s="112"/>
      <c r="R4" s="112"/>
      <c r="S4" s="112"/>
      <c r="T4" s="112"/>
      <c r="U4" s="112"/>
    </row>
    <row r="5" spans="1:21" ht="15.75" thickBot="1" x14ac:dyDescent="0.3">
      <c r="A5" s="41" t="s">
        <v>58</v>
      </c>
      <c r="B5" s="41" t="s">
        <v>26</v>
      </c>
      <c r="C5" s="41" t="s">
        <v>59</v>
      </c>
      <c r="D5" s="41" t="s">
        <v>60</v>
      </c>
      <c r="E5" s="41" t="s">
        <v>29</v>
      </c>
      <c r="F5" s="113"/>
      <c r="G5" s="41" t="s">
        <v>58</v>
      </c>
      <c r="H5" s="41" t="s">
        <v>26</v>
      </c>
      <c r="I5" s="41" t="s">
        <v>59</v>
      </c>
      <c r="J5" s="41" t="s">
        <v>60</v>
      </c>
      <c r="K5" s="41" t="s">
        <v>29</v>
      </c>
      <c r="L5" s="112"/>
      <c r="M5" s="112"/>
      <c r="N5" s="112"/>
      <c r="O5" s="112"/>
      <c r="P5" s="112"/>
      <c r="Q5" s="112"/>
      <c r="R5" s="112"/>
      <c r="S5" s="112"/>
      <c r="T5" s="112"/>
      <c r="U5" s="112"/>
    </row>
    <row r="6" spans="1:21" x14ac:dyDescent="0.25">
      <c r="A6" s="23"/>
      <c r="B6" s="42" t="s">
        <v>86</v>
      </c>
      <c r="C6" s="24"/>
      <c r="D6" s="46">
        <f>IF(SUM('WFH Actual Cost'!AQ11:AQ15)=0, 0, SUM('WFH Actual Cost'!AQ13:AQ15)/SUM('WFH Actual Cost'!AQ11:AQ15))</f>
        <v>0</v>
      </c>
      <c r="E6" s="47">
        <f>C6-(D6*C6)</f>
        <v>0</v>
      </c>
      <c r="F6" s="113"/>
      <c r="G6" s="23"/>
      <c r="H6" s="42" t="s">
        <v>86</v>
      </c>
      <c r="I6" s="24"/>
      <c r="J6" s="46">
        <f>IF(SUM('WFH Actual Cost'!AQ11:AQ15)=0, 0,('WFH Actual Cost'!AQ11+'WFH Actual Cost'!AQ12+'WFH Actual Cost'!AQ15)/SUM('WFH Actual Cost'!AQ11:AQ15))</f>
        <v>0</v>
      </c>
      <c r="K6" s="47">
        <f>I6-(J6*I6)</f>
        <v>0</v>
      </c>
      <c r="L6" s="112"/>
      <c r="M6" s="112"/>
      <c r="N6" s="112"/>
      <c r="O6" s="112"/>
      <c r="P6" s="112"/>
      <c r="Q6" s="112"/>
      <c r="R6" s="112"/>
      <c r="S6" s="112"/>
      <c r="T6" s="112"/>
      <c r="U6" s="112"/>
    </row>
    <row r="7" spans="1:21" x14ac:dyDescent="0.25">
      <c r="A7" s="23"/>
      <c r="B7" s="42" t="s">
        <v>87</v>
      </c>
      <c r="C7" s="24"/>
      <c r="D7" s="46">
        <f>IF(SUM('WFH Actual Cost'!AQ16:AQ20)=0, 0,SUM('WFH Actual Cost'!AQ18:AQ20)/SUM('WFH Actual Cost'!AQ16:AQ20))</f>
        <v>0</v>
      </c>
      <c r="E7" s="47">
        <f t="shared" ref="E7:E16" si="0">C7-(D7*C7)</f>
        <v>0</v>
      </c>
      <c r="F7" s="113"/>
      <c r="G7" s="23"/>
      <c r="H7" s="42" t="s">
        <v>87</v>
      </c>
      <c r="I7" s="24"/>
      <c r="J7" s="46">
        <f>IF(SUM('WFH Actual Cost'!AQ16:AQ20)=0, 0, ('WFH Actual Cost'!AQ16+'WFH Actual Cost'!AQ17+'WFH Actual Cost'!AQ20)/SUM('WFH Actual Cost'!AQ16:AQ20))</f>
        <v>0</v>
      </c>
      <c r="K7" s="47">
        <f t="shared" ref="K7:K16" si="1">I7-(J7*I7)</f>
        <v>0</v>
      </c>
      <c r="L7" s="112"/>
      <c r="M7" s="112"/>
      <c r="N7" s="112"/>
      <c r="O7" s="112"/>
      <c r="P7" s="112"/>
      <c r="Q7" s="112"/>
      <c r="R7" s="112"/>
      <c r="S7" s="112"/>
      <c r="T7" s="112"/>
      <c r="U7" s="112"/>
    </row>
    <row r="8" spans="1:21" x14ac:dyDescent="0.25">
      <c r="A8" s="23"/>
      <c r="B8" s="42" t="s">
        <v>61</v>
      </c>
      <c r="C8" s="24"/>
      <c r="D8" s="46">
        <f>IF(SUM('WFH Actual Cost'!AQ26:AQ28)=0, 0, 'WFH Actual Cost'!AQ28/SUM('WFH Actual Cost'!AQ26:AQ28))</f>
        <v>0</v>
      </c>
      <c r="E8" s="47">
        <f t="shared" si="0"/>
        <v>0</v>
      </c>
      <c r="F8" s="113"/>
      <c r="G8" s="23"/>
      <c r="H8" s="42" t="s">
        <v>61</v>
      </c>
      <c r="I8" s="24"/>
      <c r="J8" s="46">
        <f>IF(SUM('WFH Actual Cost'!AQ29:AQ31)=0, 0,'WFH Actual Cost'!AQ31/SUM('WFH Actual Cost'!AQ29:AQ31))</f>
        <v>0</v>
      </c>
      <c r="K8" s="47">
        <f t="shared" si="1"/>
        <v>0</v>
      </c>
      <c r="L8" s="112"/>
      <c r="M8" s="112"/>
      <c r="N8" s="112"/>
      <c r="O8" s="112"/>
      <c r="P8" s="112"/>
      <c r="Q8" s="112"/>
      <c r="R8" s="112"/>
      <c r="S8" s="112"/>
      <c r="T8" s="112"/>
      <c r="U8" s="112"/>
    </row>
    <row r="9" spans="1:21" x14ac:dyDescent="0.25">
      <c r="A9" s="23"/>
      <c r="B9" s="42" t="s">
        <v>62</v>
      </c>
      <c r="C9" s="24"/>
      <c r="D9" s="46">
        <f>IF(SUM('WFH Actual Cost'!AQ26:AQ28)=0, 0, 'WFH Actual Cost'!AQ28/SUM('WFH Actual Cost'!AQ26:AQ28))</f>
        <v>0</v>
      </c>
      <c r="E9" s="47">
        <f t="shared" si="0"/>
        <v>0</v>
      </c>
      <c r="F9" s="113"/>
      <c r="G9" s="23"/>
      <c r="H9" s="42" t="s">
        <v>62</v>
      </c>
      <c r="I9" s="24"/>
      <c r="J9" s="46">
        <f>IF(SUM('WFH Actual Cost'!AQ29:AQ31)=0, 0,'WFH Actual Cost'!AQ31/SUM('WFH Actual Cost'!AQ29:AQ31))</f>
        <v>0</v>
      </c>
      <c r="K9" s="47">
        <f t="shared" si="1"/>
        <v>0</v>
      </c>
      <c r="L9" s="112"/>
      <c r="M9" s="112"/>
      <c r="N9" s="112"/>
      <c r="O9" s="112"/>
      <c r="P9" s="112"/>
      <c r="Q9" s="112"/>
      <c r="R9" s="112"/>
      <c r="S9" s="112"/>
      <c r="T9" s="112"/>
      <c r="U9" s="112"/>
    </row>
    <row r="10" spans="1:21" x14ac:dyDescent="0.25">
      <c r="A10" s="23"/>
      <c r="B10" s="42" t="s">
        <v>63</v>
      </c>
      <c r="C10" s="24"/>
      <c r="D10" s="25"/>
      <c r="E10" s="47">
        <f t="shared" si="0"/>
        <v>0</v>
      </c>
      <c r="F10" s="113"/>
      <c r="G10" s="23"/>
      <c r="H10" s="42" t="s">
        <v>63</v>
      </c>
      <c r="I10" s="24"/>
      <c r="J10" s="25"/>
      <c r="K10" s="47">
        <f t="shared" si="1"/>
        <v>0</v>
      </c>
      <c r="L10" s="112"/>
      <c r="M10" s="112"/>
      <c r="N10" s="112"/>
      <c r="O10" s="112"/>
      <c r="P10" s="112"/>
      <c r="Q10" s="112"/>
      <c r="R10" s="112"/>
      <c r="S10" s="112"/>
      <c r="T10" s="112"/>
      <c r="U10" s="112"/>
    </row>
    <row r="11" spans="1:21" x14ac:dyDescent="0.25">
      <c r="A11" s="23"/>
      <c r="B11" s="12"/>
      <c r="C11" s="24"/>
      <c r="D11" s="25"/>
      <c r="E11" s="47">
        <f t="shared" si="0"/>
        <v>0</v>
      </c>
      <c r="F11" s="113"/>
      <c r="G11" s="23"/>
      <c r="H11" s="12"/>
      <c r="I11" s="24"/>
      <c r="J11" s="25"/>
      <c r="K11" s="47">
        <f t="shared" si="1"/>
        <v>0</v>
      </c>
      <c r="L11" s="112"/>
      <c r="M11" s="112"/>
      <c r="N11" s="112"/>
      <c r="O11" s="112"/>
      <c r="P11" s="112"/>
      <c r="Q11" s="112"/>
      <c r="R11" s="112"/>
      <c r="S11" s="112"/>
      <c r="T11" s="112"/>
      <c r="U11" s="112"/>
    </row>
    <row r="12" spans="1:21" x14ac:dyDescent="0.25">
      <c r="A12" s="23"/>
      <c r="B12" s="12"/>
      <c r="C12" s="24"/>
      <c r="D12" s="25"/>
      <c r="E12" s="47">
        <f t="shared" si="0"/>
        <v>0</v>
      </c>
      <c r="F12" s="113"/>
      <c r="G12" s="23"/>
      <c r="H12" s="12"/>
      <c r="I12" s="24"/>
      <c r="J12" s="25"/>
      <c r="K12" s="47">
        <f t="shared" si="1"/>
        <v>0</v>
      </c>
      <c r="L12" s="112"/>
      <c r="M12" s="112"/>
      <c r="N12" s="112"/>
      <c r="O12" s="112"/>
      <c r="P12" s="112"/>
      <c r="Q12" s="112"/>
      <c r="R12" s="112"/>
      <c r="S12" s="112"/>
      <c r="T12" s="112"/>
      <c r="U12" s="112"/>
    </row>
    <row r="13" spans="1:21" x14ac:dyDescent="0.25">
      <c r="A13" s="23"/>
      <c r="B13" s="12"/>
      <c r="C13" s="24"/>
      <c r="D13" s="25"/>
      <c r="E13" s="47">
        <f t="shared" si="0"/>
        <v>0</v>
      </c>
      <c r="F13" s="113"/>
      <c r="G13" s="23"/>
      <c r="H13" s="12"/>
      <c r="I13" s="24"/>
      <c r="J13" s="25"/>
      <c r="K13" s="47">
        <f t="shared" si="1"/>
        <v>0</v>
      </c>
      <c r="L13" s="112"/>
      <c r="M13" s="112"/>
      <c r="N13" s="112"/>
      <c r="O13" s="112"/>
      <c r="P13" s="112"/>
      <c r="Q13" s="112"/>
      <c r="R13" s="112"/>
      <c r="S13" s="112"/>
      <c r="T13" s="112"/>
      <c r="U13" s="112"/>
    </row>
    <row r="14" spans="1:21" x14ac:dyDescent="0.25">
      <c r="A14" s="23"/>
      <c r="B14" s="12"/>
      <c r="C14" s="24"/>
      <c r="D14" s="25"/>
      <c r="E14" s="47">
        <f t="shared" si="0"/>
        <v>0</v>
      </c>
      <c r="F14" s="113"/>
      <c r="G14" s="23"/>
      <c r="H14" s="12"/>
      <c r="I14" s="24"/>
      <c r="J14" s="25"/>
      <c r="K14" s="47">
        <f t="shared" si="1"/>
        <v>0</v>
      </c>
      <c r="L14" s="112"/>
      <c r="M14" s="112"/>
      <c r="N14" s="112"/>
      <c r="O14" s="112"/>
      <c r="P14" s="112"/>
      <c r="Q14" s="112"/>
      <c r="R14" s="112"/>
      <c r="S14" s="112"/>
      <c r="T14" s="112"/>
      <c r="U14" s="112"/>
    </row>
    <row r="15" spans="1:21" x14ac:dyDescent="0.25">
      <c r="A15" s="23"/>
      <c r="B15" s="12"/>
      <c r="C15" s="24"/>
      <c r="D15" s="25"/>
      <c r="E15" s="47">
        <f t="shared" si="0"/>
        <v>0</v>
      </c>
      <c r="F15" s="113"/>
      <c r="G15" s="23"/>
      <c r="H15" s="12"/>
      <c r="I15" s="24"/>
      <c r="J15" s="25"/>
      <c r="K15" s="47">
        <f t="shared" si="1"/>
        <v>0</v>
      </c>
      <c r="L15" s="112"/>
      <c r="M15" s="112"/>
      <c r="N15" s="112"/>
      <c r="O15" s="112"/>
      <c r="P15" s="112"/>
      <c r="Q15" s="112"/>
      <c r="R15" s="112"/>
      <c r="S15" s="112"/>
      <c r="T15" s="112"/>
      <c r="U15" s="112"/>
    </row>
    <row r="16" spans="1:21" x14ac:dyDescent="0.25">
      <c r="A16" s="26"/>
      <c r="B16" s="43"/>
      <c r="C16" s="27"/>
      <c r="D16" s="28"/>
      <c r="E16" s="48">
        <f t="shared" si="0"/>
        <v>0</v>
      </c>
      <c r="F16" s="113"/>
      <c r="G16" s="26"/>
      <c r="H16" s="43"/>
      <c r="I16" s="27"/>
      <c r="J16" s="28"/>
      <c r="K16" s="48">
        <f t="shared" si="1"/>
        <v>0</v>
      </c>
      <c r="L16" s="112"/>
      <c r="M16" s="112"/>
      <c r="N16" s="112"/>
      <c r="O16" s="112"/>
      <c r="P16" s="112"/>
      <c r="Q16" s="112"/>
      <c r="R16" s="112"/>
      <c r="S16" s="112"/>
      <c r="T16" s="112"/>
      <c r="U16" s="112"/>
    </row>
    <row r="17" spans="1:21" x14ac:dyDescent="0.25">
      <c r="A17" s="113" t="s">
        <v>36</v>
      </c>
      <c r="B17" s="113"/>
      <c r="C17" s="115"/>
      <c r="D17" s="114"/>
      <c r="E17" s="49">
        <f>SUM(E6:E16)</f>
        <v>0</v>
      </c>
      <c r="F17" s="113"/>
      <c r="G17" s="113" t="s">
        <v>36</v>
      </c>
      <c r="H17" s="113"/>
      <c r="I17" s="115"/>
      <c r="J17" s="114"/>
      <c r="K17" s="49">
        <f>SUM(K6:K16)</f>
        <v>0</v>
      </c>
      <c r="L17" s="112"/>
      <c r="M17" s="112"/>
      <c r="N17" s="112"/>
      <c r="O17" s="112"/>
      <c r="P17" s="112"/>
      <c r="Q17" s="112"/>
      <c r="R17" s="112"/>
      <c r="S17" s="112"/>
      <c r="T17" s="112"/>
      <c r="U17" s="112"/>
    </row>
    <row r="18" spans="1:21" x14ac:dyDescent="0.25">
      <c r="A18" s="113"/>
      <c r="B18" s="113"/>
      <c r="C18" s="113"/>
      <c r="D18" s="113"/>
      <c r="E18" s="113"/>
      <c r="F18" s="113"/>
      <c r="G18" s="113"/>
      <c r="H18" s="113"/>
      <c r="I18" s="113"/>
      <c r="J18" s="113"/>
      <c r="K18" s="113"/>
      <c r="L18" s="112"/>
      <c r="M18" s="112"/>
      <c r="N18" s="112"/>
      <c r="O18" s="112"/>
      <c r="P18" s="112"/>
      <c r="Q18" s="112"/>
      <c r="R18" s="112"/>
      <c r="S18" s="112"/>
      <c r="T18" s="112"/>
      <c r="U18" s="112"/>
    </row>
    <row r="19" spans="1:21" x14ac:dyDescent="0.25">
      <c r="A19" s="207" t="s">
        <v>64</v>
      </c>
      <c r="B19" s="208"/>
      <c r="C19" s="208"/>
      <c r="D19" s="208"/>
      <c r="E19" s="29"/>
      <c r="F19" s="113"/>
      <c r="G19" s="207" t="s">
        <v>64</v>
      </c>
      <c r="H19" s="208"/>
      <c r="I19" s="208"/>
      <c r="J19" s="208"/>
      <c r="K19" s="29"/>
      <c r="L19" s="112"/>
      <c r="M19" s="112"/>
      <c r="N19" s="112"/>
      <c r="O19" s="112"/>
      <c r="P19" s="112"/>
      <c r="Q19" s="112"/>
      <c r="R19" s="112"/>
      <c r="S19" s="112"/>
      <c r="T19" s="112"/>
      <c r="U19" s="112"/>
    </row>
    <row r="20" spans="1:21" x14ac:dyDescent="0.25">
      <c r="A20" s="194" t="s">
        <v>65</v>
      </c>
      <c r="B20" s="196"/>
      <c r="C20" s="196"/>
      <c r="D20" s="196"/>
      <c r="E20" s="24"/>
      <c r="F20" s="113"/>
      <c r="G20" s="194" t="s">
        <v>65</v>
      </c>
      <c r="H20" s="196"/>
      <c r="I20" s="196"/>
      <c r="J20" s="196"/>
      <c r="K20" s="24"/>
      <c r="L20" s="112"/>
      <c r="M20" s="112"/>
      <c r="N20" s="112"/>
      <c r="O20" s="112"/>
      <c r="P20" s="112"/>
      <c r="Q20" s="112"/>
      <c r="R20" s="112"/>
      <c r="S20" s="112"/>
      <c r="T20" s="112"/>
      <c r="U20" s="112"/>
    </row>
    <row r="21" spans="1:21" x14ac:dyDescent="0.25">
      <c r="A21" s="197" t="s">
        <v>91</v>
      </c>
      <c r="B21" s="198"/>
      <c r="C21" s="198"/>
      <c r="D21" s="198"/>
      <c r="E21" s="27"/>
      <c r="F21" s="113"/>
      <c r="G21" s="197" t="s">
        <v>91</v>
      </c>
      <c r="H21" s="198"/>
      <c r="I21" s="198"/>
      <c r="J21" s="198"/>
      <c r="K21" s="27"/>
      <c r="L21" s="112"/>
      <c r="M21" s="112"/>
      <c r="N21" s="112"/>
      <c r="O21" s="112"/>
      <c r="P21" s="112"/>
      <c r="Q21" s="112"/>
      <c r="R21" s="112"/>
      <c r="S21" s="112"/>
      <c r="T21" s="112"/>
      <c r="U21" s="112"/>
    </row>
    <row r="22" spans="1:21" x14ac:dyDescent="0.25">
      <c r="A22" s="113"/>
      <c r="B22" s="113"/>
      <c r="C22" s="115"/>
      <c r="D22" s="114"/>
      <c r="E22" s="115"/>
      <c r="F22" s="113"/>
      <c r="G22" s="113"/>
      <c r="H22" s="113"/>
      <c r="I22" s="115"/>
      <c r="J22" s="114"/>
      <c r="K22" s="115"/>
      <c r="L22" s="112"/>
      <c r="M22" s="112"/>
      <c r="N22" s="112"/>
      <c r="O22" s="112"/>
      <c r="P22" s="112"/>
      <c r="Q22" s="112"/>
      <c r="R22" s="112"/>
      <c r="S22" s="112"/>
      <c r="T22" s="112"/>
      <c r="U22" s="112"/>
    </row>
    <row r="23" spans="1:21" x14ac:dyDescent="0.25">
      <c r="A23" s="199" t="s">
        <v>66</v>
      </c>
      <c r="B23" s="199"/>
      <c r="C23" s="199"/>
      <c r="D23" s="199"/>
      <c r="E23" s="199"/>
      <c r="F23" s="113"/>
      <c r="G23" s="199" t="s">
        <v>66</v>
      </c>
      <c r="H23" s="199"/>
      <c r="I23" s="199"/>
      <c r="J23" s="199"/>
      <c r="K23" s="199"/>
      <c r="L23" s="112"/>
      <c r="M23" s="112"/>
      <c r="N23" s="112"/>
      <c r="O23" s="112"/>
      <c r="P23" s="112"/>
      <c r="Q23" s="112"/>
      <c r="R23" s="112"/>
      <c r="S23" s="112"/>
      <c r="T23" s="112"/>
      <c r="U23" s="112"/>
    </row>
    <row r="24" spans="1:21" ht="15.75" thickBot="1" x14ac:dyDescent="0.3">
      <c r="A24" s="202" t="s">
        <v>26</v>
      </c>
      <c r="B24" s="203"/>
      <c r="C24" s="41" t="s">
        <v>59</v>
      </c>
      <c r="D24" s="41" t="s">
        <v>60</v>
      </c>
      <c r="E24" s="45" t="s">
        <v>29</v>
      </c>
      <c r="F24" s="113"/>
      <c r="G24" s="202" t="s">
        <v>26</v>
      </c>
      <c r="H24" s="203"/>
      <c r="I24" s="41" t="s">
        <v>59</v>
      </c>
      <c r="J24" s="41" t="s">
        <v>60</v>
      </c>
      <c r="K24" s="45" t="s">
        <v>29</v>
      </c>
      <c r="L24" s="112"/>
      <c r="M24" s="112"/>
      <c r="N24" s="112"/>
      <c r="O24" s="112"/>
      <c r="P24" s="112"/>
      <c r="Q24" s="112"/>
      <c r="R24" s="112"/>
      <c r="S24" s="112"/>
      <c r="T24" s="112"/>
      <c r="U24" s="112"/>
    </row>
    <row r="25" spans="1:21" x14ac:dyDescent="0.25">
      <c r="A25" s="200" t="s">
        <v>89</v>
      </c>
      <c r="B25" s="201"/>
      <c r="C25" s="24"/>
      <c r="D25" s="25"/>
      <c r="E25" s="47">
        <f>C25-(D25*C25)</f>
        <v>0</v>
      </c>
      <c r="F25" s="113"/>
      <c r="G25" s="200" t="s">
        <v>89</v>
      </c>
      <c r="H25" s="201"/>
      <c r="I25" s="24"/>
      <c r="J25" s="25"/>
      <c r="K25" s="47">
        <f>I25-(J25*I25)</f>
        <v>0</v>
      </c>
      <c r="L25" s="112"/>
      <c r="M25" s="112"/>
      <c r="N25" s="112"/>
      <c r="O25" s="112"/>
      <c r="P25" s="112"/>
      <c r="Q25" s="112"/>
      <c r="R25" s="112"/>
      <c r="S25" s="112"/>
      <c r="T25" s="112"/>
      <c r="U25" s="112"/>
    </row>
    <row r="26" spans="1:21" x14ac:dyDescent="0.25">
      <c r="A26" s="194" t="s">
        <v>67</v>
      </c>
      <c r="B26" s="195"/>
      <c r="C26" s="24"/>
      <c r="D26" s="25"/>
      <c r="E26" s="47">
        <f t="shared" ref="E26:E34" si="2">C26-(D26*C26)</f>
        <v>0</v>
      </c>
      <c r="F26" s="113"/>
      <c r="G26" s="194" t="s">
        <v>67</v>
      </c>
      <c r="H26" s="195"/>
      <c r="I26" s="24"/>
      <c r="J26" s="25"/>
      <c r="K26" s="47">
        <f t="shared" ref="K26:K34" si="3">I26-(J26*I26)</f>
        <v>0</v>
      </c>
      <c r="L26" s="112"/>
      <c r="M26" s="112"/>
      <c r="N26" s="112"/>
      <c r="O26" s="112"/>
      <c r="P26" s="112"/>
      <c r="Q26" s="112"/>
      <c r="R26" s="112"/>
      <c r="S26" s="112"/>
      <c r="T26" s="112"/>
      <c r="U26" s="112"/>
    </row>
    <row r="27" spans="1:21" x14ac:dyDescent="0.25">
      <c r="A27" s="194" t="s">
        <v>68</v>
      </c>
      <c r="B27" s="195"/>
      <c r="C27" s="24"/>
      <c r="D27" s="50">
        <f>IF(SUM('WFH Actual Cost'!AQ21:AQ25)=0, 0,SUM('WFH Actual Cost'!AQ23:AQ25)/SUM('WFH Actual Cost'!AQ21:AQ25))</f>
        <v>0</v>
      </c>
      <c r="E27" s="47">
        <f t="shared" si="2"/>
        <v>0</v>
      </c>
      <c r="F27" s="113"/>
      <c r="G27" s="194" t="s">
        <v>68</v>
      </c>
      <c r="H27" s="195"/>
      <c r="I27" s="24"/>
      <c r="J27" s="50">
        <f>IF(SUM('WFH Actual Cost'!AQ21:AQ25)=0, 0,('WFH Actual Cost'!AQ21+'WFH Actual Cost'!AQ22+'WFH Actual Cost'!AQ25)/SUM('WFH Actual Cost'!AQ21:AQ25))</f>
        <v>0</v>
      </c>
      <c r="K27" s="47">
        <f t="shared" si="3"/>
        <v>0</v>
      </c>
      <c r="L27" s="112"/>
      <c r="M27" s="112"/>
      <c r="N27" s="112"/>
      <c r="O27" s="112"/>
      <c r="P27" s="112"/>
      <c r="Q27" s="112"/>
      <c r="R27" s="112"/>
      <c r="S27" s="112"/>
      <c r="T27" s="112"/>
      <c r="U27" s="112"/>
    </row>
    <row r="28" spans="1:21" x14ac:dyDescent="0.25">
      <c r="A28" s="194" t="s">
        <v>69</v>
      </c>
      <c r="B28" s="195"/>
      <c r="C28" s="24"/>
      <c r="D28" s="50">
        <f>IF(SUM('WFH Actual Cost'!AQ21:AQ25)=0, 0,SUM('WFH Actual Cost'!AQ23:AQ25)/SUM('WFH Actual Cost'!AQ21:AQ25))</f>
        <v>0</v>
      </c>
      <c r="E28" s="47">
        <f t="shared" si="2"/>
        <v>0</v>
      </c>
      <c r="F28" s="113"/>
      <c r="G28" s="194" t="s">
        <v>69</v>
      </c>
      <c r="H28" s="195"/>
      <c r="I28" s="24"/>
      <c r="J28" s="50">
        <f>IF(SUM('WFH Actual Cost'!AQ21:AQ25)=0, 0,('WFH Actual Cost'!AQ21+'WFH Actual Cost'!AQ22+'WFH Actual Cost'!AQ25)/SUM('WFH Actual Cost'!AQ21:AQ25))</f>
        <v>0</v>
      </c>
      <c r="K28" s="47">
        <f t="shared" si="3"/>
        <v>0</v>
      </c>
      <c r="L28" s="112"/>
      <c r="M28" s="112"/>
      <c r="N28" s="112"/>
      <c r="O28" s="112"/>
      <c r="P28" s="112"/>
      <c r="Q28" s="112"/>
      <c r="R28" s="112"/>
      <c r="S28" s="112"/>
      <c r="T28" s="112"/>
      <c r="U28" s="112"/>
    </row>
    <row r="29" spans="1:21" x14ac:dyDescent="0.25">
      <c r="A29" s="194" t="s">
        <v>70</v>
      </c>
      <c r="B29" s="195"/>
      <c r="C29" s="24"/>
      <c r="D29" s="25"/>
      <c r="E29" s="47">
        <f t="shared" si="2"/>
        <v>0</v>
      </c>
      <c r="F29" s="113"/>
      <c r="G29" s="194" t="s">
        <v>70</v>
      </c>
      <c r="H29" s="195"/>
      <c r="I29" s="24"/>
      <c r="J29" s="25"/>
      <c r="K29" s="47">
        <f t="shared" si="3"/>
        <v>0</v>
      </c>
      <c r="L29" s="112"/>
      <c r="M29" s="112"/>
      <c r="N29" s="112"/>
      <c r="O29" s="112"/>
      <c r="P29" s="112"/>
      <c r="Q29" s="112"/>
      <c r="R29" s="112"/>
      <c r="S29" s="112"/>
      <c r="T29" s="112"/>
      <c r="U29" s="112"/>
    </row>
    <row r="30" spans="1:21" x14ac:dyDescent="0.25">
      <c r="A30" s="194" t="s">
        <v>71</v>
      </c>
      <c r="B30" s="195"/>
      <c r="C30" s="24"/>
      <c r="D30" s="25"/>
      <c r="E30" s="47">
        <f t="shared" si="2"/>
        <v>0</v>
      </c>
      <c r="F30" s="113"/>
      <c r="G30" s="194" t="s">
        <v>71</v>
      </c>
      <c r="H30" s="195"/>
      <c r="I30" s="24"/>
      <c r="J30" s="25"/>
      <c r="K30" s="47">
        <f t="shared" si="3"/>
        <v>0</v>
      </c>
      <c r="L30" s="112"/>
      <c r="M30" s="112"/>
      <c r="N30" s="112"/>
      <c r="O30" s="112"/>
      <c r="P30" s="112"/>
      <c r="Q30" s="112"/>
      <c r="R30" s="112"/>
      <c r="S30" s="112"/>
      <c r="T30" s="112"/>
      <c r="U30" s="112"/>
    </row>
    <row r="31" spans="1:21" x14ac:dyDescent="0.25">
      <c r="A31" s="194" t="s">
        <v>72</v>
      </c>
      <c r="B31" s="195"/>
      <c r="C31" s="24"/>
      <c r="D31" s="25"/>
      <c r="E31" s="47">
        <f t="shared" si="2"/>
        <v>0</v>
      </c>
      <c r="F31" s="113"/>
      <c r="G31" s="194" t="s">
        <v>72</v>
      </c>
      <c r="H31" s="195"/>
      <c r="I31" s="24"/>
      <c r="J31" s="25"/>
      <c r="K31" s="47">
        <f t="shared" si="3"/>
        <v>0</v>
      </c>
      <c r="L31" s="112"/>
      <c r="M31" s="112"/>
      <c r="N31" s="112"/>
      <c r="O31" s="112"/>
      <c r="P31" s="112"/>
      <c r="Q31" s="112"/>
      <c r="R31" s="112"/>
      <c r="S31" s="112"/>
      <c r="T31" s="112"/>
      <c r="U31" s="112"/>
    </row>
    <row r="32" spans="1:21" x14ac:dyDescent="0.25">
      <c r="A32" s="194" t="s">
        <v>73</v>
      </c>
      <c r="B32" s="195"/>
      <c r="C32" s="24"/>
      <c r="D32" s="25"/>
      <c r="E32" s="47">
        <f t="shared" si="2"/>
        <v>0</v>
      </c>
      <c r="F32" s="113"/>
      <c r="G32" s="194" t="s">
        <v>73</v>
      </c>
      <c r="H32" s="195"/>
      <c r="I32" s="24"/>
      <c r="J32" s="25"/>
      <c r="K32" s="47">
        <f t="shared" si="3"/>
        <v>0</v>
      </c>
      <c r="L32" s="112"/>
      <c r="M32" s="112"/>
      <c r="N32" s="112"/>
      <c r="O32" s="112"/>
      <c r="P32" s="112"/>
      <c r="Q32" s="112"/>
      <c r="R32" s="112"/>
      <c r="S32" s="112"/>
      <c r="T32" s="112"/>
      <c r="U32" s="112"/>
    </row>
    <row r="33" spans="1:21" x14ac:dyDescent="0.25">
      <c r="A33" s="194" t="s">
        <v>74</v>
      </c>
      <c r="B33" s="195"/>
      <c r="C33" s="24"/>
      <c r="D33" s="25"/>
      <c r="E33" s="47">
        <f t="shared" si="2"/>
        <v>0</v>
      </c>
      <c r="F33" s="113"/>
      <c r="G33" s="194" t="s">
        <v>74</v>
      </c>
      <c r="H33" s="195"/>
      <c r="I33" s="24"/>
      <c r="J33" s="25"/>
      <c r="K33" s="47">
        <f t="shared" si="3"/>
        <v>0</v>
      </c>
      <c r="L33" s="112"/>
      <c r="M33" s="112"/>
      <c r="N33" s="112"/>
      <c r="O33" s="112"/>
      <c r="P33" s="112"/>
      <c r="Q33" s="112"/>
      <c r="R33" s="112"/>
      <c r="S33" s="112"/>
      <c r="T33" s="112"/>
      <c r="U33" s="112"/>
    </row>
    <row r="34" spans="1:21" x14ac:dyDescent="0.25">
      <c r="A34" s="194" t="s">
        <v>75</v>
      </c>
      <c r="B34" s="195"/>
      <c r="C34" s="24"/>
      <c r="D34" s="25"/>
      <c r="E34" s="47">
        <f t="shared" si="2"/>
        <v>0</v>
      </c>
      <c r="F34" s="113"/>
      <c r="G34" s="194" t="s">
        <v>75</v>
      </c>
      <c r="H34" s="195"/>
      <c r="I34" s="24"/>
      <c r="J34" s="25"/>
      <c r="K34" s="47">
        <f t="shared" si="3"/>
        <v>0</v>
      </c>
      <c r="L34" s="112"/>
      <c r="M34" s="112"/>
      <c r="N34" s="112"/>
      <c r="O34" s="112"/>
      <c r="P34" s="112"/>
      <c r="Q34" s="112"/>
      <c r="R34" s="112"/>
      <c r="S34" s="112"/>
      <c r="T34" s="112"/>
      <c r="U34" s="112"/>
    </row>
    <row r="35" spans="1:21" x14ac:dyDescent="0.25">
      <c r="A35" s="194" t="s">
        <v>90</v>
      </c>
      <c r="B35" s="195"/>
      <c r="C35" s="24"/>
      <c r="D35" s="25"/>
      <c r="E35" s="47">
        <f>C35-(D35*C35)</f>
        <v>0</v>
      </c>
      <c r="F35" s="113"/>
      <c r="G35" s="194" t="s">
        <v>90</v>
      </c>
      <c r="H35" s="195"/>
      <c r="I35" s="24"/>
      <c r="J35" s="25"/>
      <c r="K35" s="47">
        <f>I35-(J35*I35)</f>
        <v>0</v>
      </c>
      <c r="L35" s="112"/>
      <c r="M35" s="112"/>
      <c r="N35" s="112"/>
      <c r="O35" s="112"/>
      <c r="P35" s="112"/>
      <c r="Q35" s="112"/>
      <c r="R35" s="112"/>
      <c r="S35" s="112"/>
      <c r="T35" s="112"/>
      <c r="U35" s="112"/>
    </row>
    <row r="36" spans="1:21" x14ac:dyDescent="0.25">
      <c r="A36" s="194" t="s">
        <v>76</v>
      </c>
      <c r="B36" s="195"/>
      <c r="C36" s="24"/>
      <c r="D36" s="25"/>
      <c r="E36" s="47">
        <f t="shared" ref="E36:E43" si="4">C36-(D36*C36)</f>
        <v>0</v>
      </c>
      <c r="F36" s="113"/>
      <c r="G36" s="194" t="s">
        <v>76</v>
      </c>
      <c r="H36" s="195"/>
      <c r="I36" s="24"/>
      <c r="J36" s="25"/>
      <c r="K36" s="47">
        <f t="shared" ref="K36:K43" si="5">I36-(J36*I36)</f>
        <v>0</v>
      </c>
      <c r="L36" s="112"/>
      <c r="M36" s="112"/>
      <c r="N36" s="112"/>
      <c r="O36" s="112"/>
      <c r="P36" s="112"/>
      <c r="Q36" s="112"/>
      <c r="R36" s="112"/>
      <c r="S36" s="112"/>
      <c r="T36" s="112"/>
      <c r="U36" s="112"/>
    </row>
    <row r="37" spans="1:21" x14ac:dyDescent="0.25">
      <c r="A37" s="194" t="s">
        <v>77</v>
      </c>
      <c r="B37" s="195"/>
      <c r="C37" s="24"/>
      <c r="D37" s="25"/>
      <c r="E37" s="47">
        <f t="shared" si="4"/>
        <v>0</v>
      </c>
      <c r="F37" s="113"/>
      <c r="G37" s="194" t="s">
        <v>77</v>
      </c>
      <c r="H37" s="195"/>
      <c r="I37" s="24"/>
      <c r="J37" s="25"/>
      <c r="K37" s="47">
        <f t="shared" si="5"/>
        <v>0</v>
      </c>
      <c r="L37" s="112"/>
      <c r="M37" s="112"/>
      <c r="N37" s="112"/>
      <c r="O37" s="112"/>
      <c r="P37" s="112"/>
      <c r="Q37" s="112"/>
      <c r="R37" s="112"/>
      <c r="S37" s="112"/>
      <c r="T37" s="112"/>
      <c r="U37" s="112"/>
    </row>
    <row r="38" spans="1:21" x14ac:dyDescent="0.25">
      <c r="A38" s="194" t="s">
        <v>78</v>
      </c>
      <c r="B38" s="195"/>
      <c r="C38" s="24"/>
      <c r="D38" s="25"/>
      <c r="E38" s="47">
        <f t="shared" si="4"/>
        <v>0</v>
      </c>
      <c r="F38" s="113"/>
      <c r="G38" s="194" t="s">
        <v>78</v>
      </c>
      <c r="H38" s="195"/>
      <c r="I38" s="24"/>
      <c r="J38" s="25"/>
      <c r="K38" s="47">
        <f t="shared" si="5"/>
        <v>0</v>
      </c>
      <c r="L38" s="112"/>
      <c r="M38" s="112"/>
      <c r="N38" s="112"/>
      <c r="O38" s="112"/>
      <c r="P38" s="112"/>
      <c r="Q38" s="112"/>
      <c r="R38" s="112"/>
      <c r="S38" s="112"/>
      <c r="T38" s="112"/>
      <c r="U38" s="112"/>
    </row>
    <row r="39" spans="1:21" x14ac:dyDescent="0.25">
      <c r="A39" s="194" t="s">
        <v>79</v>
      </c>
      <c r="B39" s="195"/>
      <c r="C39" s="24"/>
      <c r="D39" s="25"/>
      <c r="E39" s="47">
        <f t="shared" si="4"/>
        <v>0</v>
      </c>
      <c r="F39" s="113"/>
      <c r="G39" s="194" t="s">
        <v>79</v>
      </c>
      <c r="H39" s="195"/>
      <c r="I39" s="24"/>
      <c r="J39" s="25"/>
      <c r="K39" s="47">
        <f t="shared" si="5"/>
        <v>0</v>
      </c>
      <c r="L39" s="112"/>
      <c r="M39" s="112"/>
      <c r="N39" s="112"/>
      <c r="O39" s="112"/>
      <c r="P39" s="112"/>
      <c r="Q39" s="112"/>
      <c r="R39" s="112"/>
      <c r="S39" s="112"/>
      <c r="T39" s="112"/>
      <c r="U39" s="112"/>
    </row>
    <row r="40" spans="1:21" x14ac:dyDescent="0.25">
      <c r="A40" s="194" t="s">
        <v>80</v>
      </c>
      <c r="B40" s="195"/>
      <c r="C40" s="24"/>
      <c r="D40" s="25"/>
      <c r="E40" s="47">
        <f t="shared" si="4"/>
        <v>0</v>
      </c>
      <c r="F40" s="113"/>
      <c r="G40" s="194" t="s">
        <v>80</v>
      </c>
      <c r="H40" s="195"/>
      <c r="I40" s="24"/>
      <c r="J40" s="25"/>
      <c r="K40" s="47">
        <f t="shared" si="5"/>
        <v>0</v>
      </c>
      <c r="L40" s="112"/>
      <c r="M40" s="112"/>
      <c r="N40" s="112"/>
      <c r="O40" s="112"/>
      <c r="P40" s="112"/>
      <c r="Q40" s="112"/>
      <c r="R40" s="112"/>
      <c r="S40" s="112"/>
      <c r="T40" s="112"/>
      <c r="U40" s="112"/>
    </row>
    <row r="41" spans="1:21" x14ac:dyDescent="0.25">
      <c r="A41" s="189"/>
      <c r="B41" s="190"/>
      <c r="C41" s="24"/>
      <c r="D41" s="25"/>
      <c r="E41" s="47">
        <f t="shared" si="4"/>
        <v>0</v>
      </c>
      <c r="F41" s="113"/>
      <c r="G41" s="189"/>
      <c r="H41" s="190"/>
      <c r="I41" s="24"/>
      <c r="J41" s="25"/>
      <c r="K41" s="47">
        <f t="shared" si="5"/>
        <v>0</v>
      </c>
      <c r="L41" s="112"/>
      <c r="M41" s="112"/>
      <c r="N41" s="112"/>
      <c r="O41" s="112"/>
      <c r="P41" s="112"/>
      <c r="Q41" s="112"/>
      <c r="R41" s="112"/>
      <c r="S41" s="112"/>
      <c r="T41" s="112"/>
      <c r="U41" s="112"/>
    </row>
    <row r="42" spans="1:21" x14ac:dyDescent="0.25">
      <c r="A42" s="189"/>
      <c r="B42" s="190"/>
      <c r="C42" s="24"/>
      <c r="D42" s="25"/>
      <c r="E42" s="47">
        <f t="shared" si="4"/>
        <v>0</v>
      </c>
      <c r="F42" s="113"/>
      <c r="G42" s="189"/>
      <c r="H42" s="190"/>
      <c r="I42" s="24"/>
      <c r="J42" s="25"/>
      <c r="K42" s="47">
        <f t="shared" si="5"/>
        <v>0</v>
      </c>
      <c r="L42" s="112"/>
      <c r="M42" s="112"/>
      <c r="N42" s="112"/>
      <c r="O42" s="112"/>
      <c r="P42" s="112"/>
      <c r="Q42" s="112"/>
      <c r="R42" s="112"/>
      <c r="S42" s="112"/>
      <c r="T42" s="112"/>
      <c r="U42" s="112"/>
    </row>
    <row r="43" spans="1:21" x14ac:dyDescent="0.25">
      <c r="A43" s="189"/>
      <c r="B43" s="190"/>
      <c r="C43" s="24"/>
      <c r="D43" s="25"/>
      <c r="E43" s="47">
        <f t="shared" si="4"/>
        <v>0</v>
      </c>
      <c r="F43" s="113"/>
      <c r="G43" s="189"/>
      <c r="H43" s="190"/>
      <c r="I43" s="24"/>
      <c r="J43" s="25"/>
      <c r="K43" s="47">
        <f t="shared" si="5"/>
        <v>0</v>
      </c>
      <c r="L43" s="112"/>
      <c r="M43" s="112"/>
      <c r="N43" s="112"/>
      <c r="O43" s="112"/>
      <c r="P43" s="112"/>
      <c r="Q43" s="112"/>
      <c r="R43" s="112"/>
      <c r="S43" s="112"/>
      <c r="T43" s="112"/>
      <c r="U43" s="112"/>
    </row>
    <row r="44" spans="1:21" x14ac:dyDescent="0.25">
      <c r="A44" s="189"/>
      <c r="B44" s="190"/>
      <c r="C44" s="24"/>
      <c r="D44" s="25"/>
      <c r="E44" s="47">
        <f>C44-(D44*C44)</f>
        <v>0</v>
      </c>
      <c r="F44" s="113"/>
      <c r="G44" s="189"/>
      <c r="H44" s="190"/>
      <c r="I44" s="24"/>
      <c r="J44" s="25"/>
      <c r="K44" s="47">
        <f>I44-(J44*I44)</f>
        <v>0</v>
      </c>
      <c r="L44" s="112"/>
      <c r="M44" s="112"/>
      <c r="N44" s="112"/>
      <c r="O44" s="112"/>
      <c r="P44" s="112"/>
      <c r="Q44" s="112"/>
      <c r="R44" s="112"/>
      <c r="S44" s="112"/>
      <c r="T44" s="112"/>
      <c r="U44" s="112"/>
    </row>
    <row r="45" spans="1:21" x14ac:dyDescent="0.25">
      <c r="A45" s="189"/>
      <c r="B45" s="190"/>
      <c r="C45" s="24"/>
      <c r="D45" s="25"/>
      <c r="E45" s="47">
        <f t="shared" ref="E45:E48" si="6">C45-(D45*C45)</f>
        <v>0</v>
      </c>
      <c r="F45" s="113"/>
      <c r="G45" s="189"/>
      <c r="H45" s="190"/>
      <c r="I45" s="24"/>
      <c r="J45" s="25"/>
      <c r="K45" s="47">
        <f t="shared" ref="K45:K48" si="7">I45-(J45*I45)</f>
        <v>0</v>
      </c>
      <c r="L45" s="112"/>
      <c r="M45" s="112"/>
      <c r="N45" s="112"/>
      <c r="O45" s="112"/>
      <c r="P45" s="112"/>
      <c r="Q45" s="112"/>
      <c r="R45" s="112"/>
      <c r="S45" s="112"/>
      <c r="T45" s="112"/>
      <c r="U45" s="112"/>
    </row>
    <row r="46" spans="1:21" x14ac:dyDescent="0.25">
      <c r="A46" s="189"/>
      <c r="B46" s="190"/>
      <c r="C46" s="24"/>
      <c r="D46" s="25"/>
      <c r="E46" s="47">
        <f t="shared" si="6"/>
        <v>0</v>
      </c>
      <c r="F46" s="113"/>
      <c r="G46" s="189"/>
      <c r="H46" s="190"/>
      <c r="I46" s="24"/>
      <c r="J46" s="25"/>
      <c r="K46" s="47">
        <f t="shared" si="7"/>
        <v>0</v>
      </c>
      <c r="L46" s="112"/>
      <c r="M46" s="112"/>
      <c r="N46" s="112"/>
      <c r="O46" s="112"/>
      <c r="P46" s="112"/>
      <c r="Q46" s="112"/>
      <c r="R46" s="112"/>
      <c r="S46" s="112"/>
      <c r="T46" s="112"/>
      <c r="U46" s="112"/>
    </row>
    <row r="47" spans="1:21" x14ac:dyDescent="0.25">
      <c r="A47" s="189"/>
      <c r="B47" s="190"/>
      <c r="C47" s="24"/>
      <c r="D47" s="25"/>
      <c r="E47" s="47">
        <f t="shared" si="6"/>
        <v>0</v>
      </c>
      <c r="F47" s="113"/>
      <c r="G47" s="189"/>
      <c r="H47" s="190"/>
      <c r="I47" s="24"/>
      <c r="J47" s="25"/>
      <c r="K47" s="47">
        <f t="shared" si="7"/>
        <v>0</v>
      </c>
      <c r="L47" s="112"/>
      <c r="M47" s="112"/>
      <c r="N47" s="112"/>
      <c r="O47" s="112"/>
      <c r="P47" s="112"/>
      <c r="Q47" s="112"/>
      <c r="R47" s="112"/>
      <c r="S47" s="112"/>
      <c r="T47" s="112"/>
      <c r="U47" s="112"/>
    </row>
    <row r="48" spans="1:21" x14ac:dyDescent="0.25">
      <c r="A48" s="191"/>
      <c r="B48" s="192"/>
      <c r="C48" s="27"/>
      <c r="D48" s="28"/>
      <c r="E48" s="48">
        <f t="shared" si="6"/>
        <v>0</v>
      </c>
      <c r="F48" s="113"/>
      <c r="G48" s="191"/>
      <c r="H48" s="192"/>
      <c r="I48" s="27"/>
      <c r="J48" s="28"/>
      <c r="K48" s="48">
        <f t="shared" si="7"/>
        <v>0</v>
      </c>
      <c r="L48" s="112"/>
      <c r="M48" s="112"/>
      <c r="N48" s="112"/>
      <c r="O48" s="112"/>
      <c r="P48" s="112"/>
      <c r="Q48" s="112"/>
      <c r="R48" s="112"/>
      <c r="S48" s="112"/>
      <c r="T48" s="112"/>
      <c r="U48" s="112"/>
    </row>
    <row r="49" spans="1:21" x14ac:dyDescent="0.25">
      <c r="A49" s="113" t="s">
        <v>36</v>
      </c>
      <c r="B49" s="113"/>
      <c r="C49" s="113"/>
      <c r="D49" s="113"/>
      <c r="E49" s="49">
        <f>SUM(E25:E48)</f>
        <v>0</v>
      </c>
      <c r="F49" s="113"/>
      <c r="G49" s="113" t="s">
        <v>36</v>
      </c>
      <c r="H49" s="113"/>
      <c r="I49" s="113"/>
      <c r="J49" s="113"/>
      <c r="K49" s="49">
        <f>SUM(K25:K48)</f>
        <v>0</v>
      </c>
      <c r="L49" s="112"/>
      <c r="M49" s="112"/>
      <c r="N49" s="112"/>
      <c r="O49" s="112"/>
      <c r="P49" s="112"/>
      <c r="Q49" s="112"/>
      <c r="R49" s="112"/>
      <c r="S49" s="112"/>
      <c r="T49" s="112"/>
      <c r="U49" s="112"/>
    </row>
    <row r="50" spans="1:21" x14ac:dyDescent="0.25">
      <c r="A50" s="113"/>
      <c r="B50" s="113"/>
      <c r="C50" s="113"/>
      <c r="D50" s="113"/>
      <c r="E50" s="113"/>
      <c r="F50" s="113"/>
      <c r="G50" s="113"/>
      <c r="H50" s="113"/>
      <c r="I50" s="113"/>
      <c r="J50" s="113"/>
      <c r="K50" s="113"/>
      <c r="L50" s="112"/>
      <c r="M50" s="112"/>
      <c r="N50" s="112"/>
      <c r="O50" s="112"/>
      <c r="P50" s="112"/>
      <c r="Q50" s="112"/>
      <c r="R50" s="112"/>
      <c r="S50" s="112"/>
      <c r="T50" s="112"/>
      <c r="U50" s="112"/>
    </row>
    <row r="51" spans="1:21" x14ac:dyDescent="0.25">
      <c r="A51" s="193" t="s">
        <v>47</v>
      </c>
      <c r="B51" s="193"/>
      <c r="C51" s="193"/>
      <c r="D51" s="193"/>
      <c r="E51" s="193"/>
      <c r="F51" s="113"/>
      <c r="G51" s="193" t="s">
        <v>47</v>
      </c>
      <c r="H51" s="193"/>
      <c r="I51" s="193"/>
      <c r="J51" s="193"/>
      <c r="K51" s="193"/>
      <c r="L51" s="112"/>
      <c r="M51" s="112"/>
      <c r="N51" s="112"/>
      <c r="O51" s="112"/>
      <c r="P51" s="112"/>
      <c r="Q51" s="112"/>
      <c r="R51" s="112"/>
      <c r="S51" s="112"/>
      <c r="T51" s="112"/>
      <c r="U51" s="112"/>
    </row>
    <row r="52" spans="1:21" x14ac:dyDescent="0.25">
      <c r="A52" s="193"/>
      <c r="B52" s="193"/>
      <c r="C52" s="193"/>
      <c r="D52" s="193"/>
      <c r="E52" s="193"/>
      <c r="F52" s="113"/>
      <c r="G52" s="193"/>
      <c r="H52" s="193"/>
      <c r="I52" s="193"/>
      <c r="J52" s="193"/>
      <c r="K52" s="193"/>
      <c r="L52" s="112"/>
      <c r="M52" s="112"/>
      <c r="N52" s="112"/>
      <c r="O52" s="112"/>
      <c r="P52" s="112"/>
      <c r="Q52" s="112"/>
      <c r="R52" s="112"/>
      <c r="S52" s="112"/>
      <c r="T52" s="112"/>
      <c r="U52" s="112"/>
    </row>
    <row r="53" spans="1:21" x14ac:dyDescent="0.25">
      <c r="A53" s="193"/>
      <c r="B53" s="193"/>
      <c r="C53" s="193"/>
      <c r="D53" s="193"/>
      <c r="E53" s="193"/>
      <c r="F53" s="113"/>
      <c r="G53" s="193"/>
      <c r="H53" s="193"/>
      <c r="I53" s="193"/>
      <c r="J53" s="193"/>
      <c r="K53" s="193"/>
      <c r="L53" s="112"/>
      <c r="M53" s="112"/>
      <c r="N53" s="112"/>
      <c r="O53" s="112"/>
      <c r="P53" s="112"/>
      <c r="Q53" s="112"/>
      <c r="R53" s="112"/>
      <c r="S53" s="112"/>
      <c r="T53" s="112"/>
      <c r="U53" s="112"/>
    </row>
    <row r="54" spans="1:21" x14ac:dyDescent="0.25">
      <c r="A54" s="117" t="s">
        <v>22</v>
      </c>
      <c r="B54" s="158"/>
      <c r="C54" s="118"/>
      <c r="D54" s="118"/>
      <c r="E54" s="118"/>
      <c r="F54" s="113"/>
      <c r="G54" s="117" t="s">
        <v>22</v>
      </c>
      <c r="H54" s="158"/>
      <c r="I54" s="118"/>
      <c r="J54" s="118"/>
      <c r="K54" s="118"/>
      <c r="L54" s="112"/>
      <c r="M54" s="112"/>
      <c r="N54" s="112"/>
      <c r="O54" s="112"/>
      <c r="P54" s="112"/>
      <c r="Q54" s="112"/>
      <c r="R54" s="112"/>
      <c r="S54" s="112"/>
      <c r="T54" s="112"/>
      <c r="U54" s="112"/>
    </row>
    <row r="55" spans="1:21" x14ac:dyDescent="0.25">
      <c r="A55" s="119" t="s">
        <v>48</v>
      </c>
      <c r="B55" s="159"/>
      <c r="C55" s="113"/>
      <c r="D55" s="113"/>
      <c r="E55" s="113"/>
      <c r="F55" s="113"/>
      <c r="G55" s="119" t="s">
        <v>48</v>
      </c>
      <c r="H55" s="159"/>
      <c r="I55" s="113"/>
      <c r="J55" s="113"/>
      <c r="K55" s="113"/>
      <c r="L55" s="112"/>
      <c r="M55" s="112"/>
      <c r="N55" s="112"/>
      <c r="O55" s="112"/>
      <c r="P55" s="112"/>
      <c r="Q55" s="112"/>
      <c r="R55" s="112"/>
      <c r="S55" s="112"/>
      <c r="T55" s="112"/>
      <c r="U55" s="112"/>
    </row>
    <row r="56" spans="1:21" x14ac:dyDescent="0.25">
      <c r="A56" s="119"/>
      <c r="B56" s="113"/>
      <c r="C56" s="113"/>
      <c r="D56" s="113"/>
      <c r="E56" s="113"/>
      <c r="F56" s="113"/>
      <c r="G56" s="119"/>
      <c r="H56" s="113"/>
      <c r="I56" s="113"/>
      <c r="J56" s="113"/>
      <c r="K56" s="113"/>
      <c r="L56" s="112"/>
      <c r="M56" s="112"/>
      <c r="N56" s="112"/>
      <c r="O56" s="112"/>
      <c r="P56" s="112"/>
      <c r="Q56" s="112"/>
      <c r="R56" s="112"/>
      <c r="S56" s="112"/>
      <c r="T56" s="112"/>
      <c r="U56" s="112"/>
    </row>
    <row r="57" spans="1:21" x14ac:dyDescent="0.25">
      <c r="A57" s="119" t="s">
        <v>49</v>
      </c>
      <c r="B57" s="160"/>
      <c r="C57" s="113"/>
      <c r="D57" s="113"/>
      <c r="E57" s="113"/>
      <c r="F57" s="113"/>
      <c r="G57" s="119" t="s">
        <v>49</v>
      </c>
      <c r="H57" s="160"/>
      <c r="I57" s="113"/>
      <c r="J57" s="113"/>
      <c r="K57" s="113"/>
      <c r="L57" s="112"/>
      <c r="M57" s="112"/>
      <c r="N57" s="112"/>
      <c r="O57" s="112"/>
      <c r="P57" s="112"/>
      <c r="Q57" s="112"/>
      <c r="R57" s="112"/>
      <c r="S57" s="112"/>
      <c r="T57" s="112"/>
      <c r="U57" s="112"/>
    </row>
    <row r="58" spans="1:21" x14ac:dyDescent="0.25">
      <c r="A58" s="112"/>
      <c r="B58" s="112"/>
      <c r="C58" s="112"/>
      <c r="D58" s="112"/>
      <c r="E58" s="112"/>
      <c r="F58" s="112"/>
      <c r="G58" s="112"/>
      <c r="H58" s="112"/>
      <c r="I58" s="112"/>
      <c r="J58" s="112"/>
      <c r="K58" s="112"/>
      <c r="L58" s="112"/>
      <c r="M58" s="112"/>
      <c r="N58" s="112"/>
      <c r="O58" s="112"/>
      <c r="P58" s="112"/>
      <c r="Q58" s="112"/>
      <c r="R58" s="112"/>
      <c r="S58" s="112"/>
      <c r="T58" s="112"/>
      <c r="U58" s="112"/>
    </row>
    <row r="59" spans="1:21" x14ac:dyDescent="0.25">
      <c r="A59" s="112"/>
      <c r="B59" s="112"/>
      <c r="C59" s="112"/>
      <c r="D59" s="112"/>
      <c r="E59" s="112"/>
      <c r="F59" s="112"/>
      <c r="G59" s="112"/>
      <c r="H59" s="112"/>
      <c r="I59" s="112"/>
      <c r="J59" s="112"/>
      <c r="K59" s="112"/>
      <c r="L59" s="112"/>
      <c r="M59" s="112"/>
      <c r="N59" s="112"/>
      <c r="O59" s="112"/>
      <c r="P59" s="112"/>
      <c r="Q59" s="112"/>
      <c r="R59" s="112"/>
      <c r="S59" s="112"/>
      <c r="T59" s="112"/>
      <c r="U59" s="112"/>
    </row>
    <row r="60" spans="1:21" x14ac:dyDescent="0.25">
      <c r="A60" s="112"/>
      <c r="B60" s="112"/>
      <c r="C60" s="112"/>
      <c r="D60" s="112"/>
      <c r="E60" s="112"/>
      <c r="F60" s="112"/>
      <c r="G60" s="112"/>
      <c r="H60" s="112"/>
      <c r="I60" s="112"/>
      <c r="J60" s="112"/>
      <c r="K60" s="112"/>
      <c r="L60" s="112"/>
      <c r="M60" s="112"/>
      <c r="N60" s="112"/>
      <c r="O60" s="112"/>
      <c r="P60" s="112"/>
      <c r="Q60" s="112"/>
      <c r="R60" s="112"/>
      <c r="S60" s="112"/>
      <c r="T60" s="112"/>
      <c r="U60" s="112"/>
    </row>
    <row r="61" spans="1:21" x14ac:dyDescent="0.25">
      <c r="A61" s="112"/>
      <c r="B61" s="112"/>
      <c r="C61" s="112"/>
      <c r="D61" s="112"/>
      <c r="E61" s="112"/>
      <c r="F61" s="112"/>
      <c r="G61" s="112"/>
      <c r="H61" s="112"/>
      <c r="I61" s="112"/>
      <c r="J61" s="112"/>
      <c r="K61" s="112"/>
      <c r="L61" s="112"/>
      <c r="M61" s="112"/>
      <c r="N61" s="112"/>
      <c r="O61" s="112"/>
      <c r="P61" s="112"/>
      <c r="Q61" s="112"/>
      <c r="R61" s="112"/>
      <c r="S61" s="112"/>
      <c r="T61" s="112"/>
      <c r="U61" s="112"/>
    </row>
    <row r="62" spans="1:21" x14ac:dyDescent="0.25">
      <c r="A62" s="112"/>
      <c r="B62" s="112"/>
      <c r="C62" s="112"/>
      <c r="D62" s="112"/>
      <c r="E62" s="112"/>
      <c r="F62" s="112"/>
      <c r="G62" s="112"/>
      <c r="H62" s="112"/>
      <c r="I62" s="112"/>
      <c r="J62" s="112"/>
      <c r="K62" s="112"/>
      <c r="L62" s="112"/>
      <c r="M62" s="112"/>
      <c r="N62" s="112"/>
      <c r="O62" s="112"/>
      <c r="P62" s="112"/>
      <c r="Q62" s="112"/>
      <c r="R62" s="112"/>
      <c r="S62" s="112"/>
      <c r="T62" s="112"/>
      <c r="U62" s="112"/>
    </row>
    <row r="63" spans="1:21" x14ac:dyDescent="0.25">
      <c r="A63" s="112"/>
      <c r="B63" s="112"/>
      <c r="C63" s="112"/>
      <c r="D63" s="112"/>
      <c r="E63" s="112"/>
      <c r="F63" s="112"/>
      <c r="G63" s="112"/>
      <c r="H63" s="112"/>
      <c r="I63" s="112"/>
      <c r="J63" s="112"/>
      <c r="K63" s="112"/>
      <c r="L63" s="112"/>
      <c r="M63" s="112"/>
      <c r="N63" s="112"/>
      <c r="O63" s="112"/>
      <c r="P63" s="112"/>
      <c r="Q63" s="112"/>
      <c r="R63" s="112"/>
      <c r="S63" s="112"/>
      <c r="T63" s="112"/>
      <c r="U63" s="112"/>
    </row>
    <row r="64" spans="1:21" x14ac:dyDescent="0.25">
      <c r="A64" s="112"/>
      <c r="B64" s="112"/>
      <c r="C64" s="112"/>
      <c r="D64" s="112"/>
      <c r="E64" s="112"/>
      <c r="F64" s="112"/>
      <c r="G64" s="112"/>
      <c r="H64" s="112"/>
      <c r="I64" s="112"/>
      <c r="J64" s="112"/>
      <c r="K64" s="112"/>
      <c r="L64" s="112"/>
      <c r="M64" s="112"/>
      <c r="N64" s="112"/>
      <c r="O64" s="112"/>
      <c r="P64" s="112"/>
      <c r="Q64" s="112"/>
      <c r="R64" s="112"/>
      <c r="S64" s="112"/>
      <c r="T64" s="112"/>
      <c r="U64" s="112"/>
    </row>
    <row r="65" spans="1:21" x14ac:dyDescent="0.25">
      <c r="A65" s="112"/>
      <c r="B65" s="112"/>
      <c r="C65" s="112"/>
      <c r="D65" s="112"/>
      <c r="E65" s="112"/>
      <c r="F65" s="112"/>
      <c r="G65" s="112"/>
      <c r="H65" s="112"/>
      <c r="I65" s="112"/>
      <c r="J65" s="112"/>
      <c r="K65" s="112"/>
      <c r="L65" s="112"/>
      <c r="M65" s="112"/>
      <c r="N65" s="112"/>
      <c r="O65" s="112"/>
      <c r="P65" s="112"/>
      <c r="Q65" s="112"/>
      <c r="R65" s="112"/>
      <c r="S65" s="112"/>
      <c r="T65" s="112"/>
      <c r="U65" s="112"/>
    </row>
    <row r="66" spans="1:21" x14ac:dyDescent="0.25">
      <c r="A66" s="112"/>
      <c r="B66" s="112"/>
      <c r="C66" s="112"/>
      <c r="D66" s="112"/>
      <c r="E66" s="112"/>
      <c r="F66" s="112"/>
      <c r="G66" s="112"/>
      <c r="H66" s="112"/>
      <c r="I66" s="112"/>
      <c r="J66" s="112"/>
      <c r="K66" s="112"/>
      <c r="L66" s="112"/>
      <c r="M66" s="112"/>
      <c r="N66" s="112"/>
      <c r="O66" s="112"/>
      <c r="P66" s="112"/>
      <c r="Q66" s="112"/>
      <c r="R66" s="112"/>
      <c r="S66" s="112"/>
      <c r="T66" s="112"/>
      <c r="U66" s="112"/>
    </row>
    <row r="67" spans="1:21" x14ac:dyDescent="0.25">
      <c r="A67" s="112"/>
      <c r="B67" s="112"/>
      <c r="C67" s="112"/>
      <c r="D67" s="112"/>
      <c r="E67" s="112"/>
      <c r="F67" s="112"/>
      <c r="G67" s="112"/>
      <c r="H67" s="112"/>
      <c r="I67" s="112"/>
      <c r="J67" s="112"/>
      <c r="K67" s="112"/>
      <c r="L67" s="112"/>
      <c r="M67" s="112"/>
      <c r="N67" s="112"/>
      <c r="O67" s="112"/>
      <c r="P67" s="112"/>
      <c r="Q67" s="112"/>
      <c r="R67" s="112"/>
      <c r="S67" s="112"/>
      <c r="T67" s="112"/>
      <c r="U67" s="112"/>
    </row>
    <row r="68" spans="1:21" x14ac:dyDescent="0.25">
      <c r="A68" s="112"/>
      <c r="B68" s="112"/>
      <c r="C68" s="112"/>
      <c r="D68" s="112"/>
      <c r="E68" s="112"/>
      <c r="F68" s="112"/>
      <c r="G68" s="112"/>
      <c r="H68" s="112"/>
      <c r="I68" s="112"/>
      <c r="J68" s="112"/>
      <c r="K68" s="112"/>
      <c r="L68" s="112"/>
      <c r="M68" s="112"/>
      <c r="N68" s="112"/>
      <c r="O68" s="112"/>
      <c r="P68" s="112"/>
      <c r="Q68" s="112"/>
      <c r="R68" s="112"/>
      <c r="S68" s="112"/>
      <c r="T68" s="112"/>
      <c r="U68" s="112"/>
    </row>
    <row r="69" spans="1:21" x14ac:dyDescent="0.25">
      <c r="A69" s="112"/>
      <c r="B69" s="112"/>
      <c r="C69" s="112"/>
      <c r="D69" s="112"/>
      <c r="E69" s="112"/>
      <c r="F69" s="112"/>
      <c r="G69" s="112"/>
      <c r="H69" s="112"/>
      <c r="I69" s="112"/>
      <c r="J69" s="112"/>
      <c r="K69" s="112"/>
      <c r="L69" s="112"/>
      <c r="M69" s="112"/>
      <c r="N69" s="112"/>
      <c r="O69" s="112"/>
      <c r="P69" s="112"/>
      <c r="Q69" s="112"/>
      <c r="R69" s="112"/>
      <c r="S69" s="112"/>
      <c r="T69" s="112"/>
      <c r="U69" s="112"/>
    </row>
    <row r="70" spans="1:21" x14ac:dyDescent="0.25">
      <c r="A70" s="112"/>
      <c r="B70" s="112"/>
      <c r="C70" s="112"/>
      <c r="D70" s="112"/>
      <c r="E70" s="112"/>
      <c r="F70" s="112"/>
      <c r="G70" s="112"/>
      <c r="H70" s="112"/>
      <c r="I70" s="112"/>
      <c r="J70" s="112"/>
      <c r="K70" s="112"/>
      <c r="L70" s="112"/>
      <c r="M70" s="112"/>
      <c r="N70" s="112"/>
      <c r="O70" s="112"/>
      <c r="P70" s="112"/>
      <c r="Q70" s="112"/>
      <c r="R70" s="112"/>
      <c r="S70" s="112"/>
      <c r="T70" s="112"/>
      <c r="U70" s="112"/>
    </row>
    <row r="71" spans="1:21" x14ac:dyDescent="0.25">
      <c r="A71" s="112"/>
      <c r="B71" s="112"/>
      <c r="C71" s="112"/>
      <c r="D71" s="112"/>
      <c r="E71" s="112"/>
      <c r="F71" s="112"/>
      <c r="G71" s="112"/>
      <c r="H71" s="112"/>
      <c r="I71" s="112"/>
      <c r="J71" s="112"/>
      <c r="K71" s="112"/>
      <c r="L71" s="112"/>
      <c r="M71" s="112"/>
      <c r="N71" s="112"/>
      <c r="O71" s="112"/>
      <c r="P71" s="112"/>
      <c r="Q71" s="112"/>
      <c r="R71" s="112"/>
      <c r="S71" s="112"/>
      <c r="T71" s="112"/>
      <c r="U71" s="112"/>
    </row>
  </sheetData>
  <sheetProtection algorithmName="SHA-512" hashValue="YscrwJEeGWl4mT5q0StF8agFX3HDlicIiArAA43hHxnLVK2ON8hYkCyMwZqhO4e1V7RRPo3y8V9S2sDt6DNLhg==" saltValue="NpxPRG1eF3d0+pmtXiG8yg==" spinCount="100000" sheet="1" objects="1" scenarios="1" selectLockedCells="1"/>
  <mergeCells count="68">
    <mergeCell ref="A47:B47"/>
    <mergeCell ref="A48:B48"/>
    <mergeCell ref="A51:E53"/>
    <mergeCell ref="A41:B41"/>
    <mergeCell ref="A42:B42"/>
    <mergeCell ref="A43:B43"/>
    <mergeCell ref="A44:B44"/>
    <mergeCell ref="A45:B45"/>
    <mergeCell ref="A46:B46"/>
    <mergeCell ref="A40:B40"/>
    <mergeCell ref="A29:B29"/>
    <mergeCell ref="A30:B30"/>
    <mergeCell ref="A31:B31"/>
    <mergeCell ref="A32:B32"/>
    <mergeCell ref="A33:B33"/>
    <mergeCell ref="A34:B34"/>
    <mergeCell ref="A35:B35"/>
    <mergeCell ref="A36:B36"/>
    <mergeCell ref="A37:B37"/>
    <mergeCell ref="A38:B38"/>
    <mergeCell ref="A39:B39"/>
    <mergeCell ref="A28:B28"/>
    <mergeCell ref="A1:E1"/>
    <mergeCell ref="B2:E2"/>
    <mergeCell ref="A3:E3"/>
    <mergeCell ref="A4:E4"/>
    <mergeCell ref="A19:D19"/>
    <mergeCell ref="A20:D20"/>
    <mergeCell ref="A21:D21"/>
    <mergeCell ref="A23:E23"/>
    <mergeCell ref="A25:B25"/>
    <mergeCell ref="A26:B26"/>
    <mergeCell ref="A27:B27"/>
    <mergeCell ref="A24:B24"/>
    <mergeCell ref="G1:K1"/>
    <mergeCell ref="H2:K2"/>
    <mergeCell ref="G3:K3"/>
    <mergeCell ref="G4:K4"/>
    <mergeCell ref="G19:J19"/>
    <mergeCell ref="G20:J20"/>
    <mergeCell ref="G21:J21"/>
    <mergeCell ref="G23:K23"/>
    <mergeCell ref="G25:H25"/>
    <mergeCell ref="G26:H26"/>
    <mergeCell ref="G24:H24"/>
    <mergeCell ref="G27:H27"/>
    <mergeCell ref="G28:H28"/>
    <mergeCell ref="G29:H29"/>
    <mergeCell ref="G30:H30"/>
    <mergeCell ref="G31:H31"/>
    <mergeCell ref="G32:H32"/>
    <mergeCell ref="G33:H33"/>
    <mergeCell ref="G34:H34"/>
    <mergeCell ref="G35:H35"/>
    <mergeCell ref="G36:H36"/>
    <mergeCell ref="G37:H37"/>
    <mergeCell ref="G38:H38"/>
    <mergeCell ref="G39:H39"/>
    <mergeCell ref="G40:H40"/>
    <mergeCell ref="G41:H41"/>
    <mergeCell ref="G47:H47"/>
    <mergeCell ref="G48:H48"/>
    <mergeCell ref="G51:K53"/>
    <mergeCell ref="G42:H42"/>
    <mergeCell ref="G43:H43"/>
    <mergeCell ref="G44:H44"/>
    <mergeCell ref="G45:H45"/>
    <mergeCell ref="G46:H46"/>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E7460-3064-4A98-A616-96F2735B76F7}">
  <dimension ref="A1:AC73"/>
  <sheetViews>
    <sheetView zoomScaleNormal="100" workbookViewId="0">
      <selection activeCell="B11" sqref="B11"/>
    </sheetView>
  </sheetViews>
  <sheetFormatPr defaultRowHeight="15" x14ac:dyDescent="0.25"/>
  <cols>
    <col min="1" max="1" width="28.85546875" style="44" customWidth="1"/>
    <col min="2" max="4" width="9.140625" style="44"/>
    <col min="5" max="5" width="9.7109375" style="44" customWidth="1"/>
    <col min="6" max="16384" width="9.140625" style="44"/>
  </cols>
  <sheetData>
    <row r="1" spans="1:29" ht="23.25" x14ac:dyDescent="0.35">
      <c r="A1" s="153" t="s">
        <v>116</v>
      </c>
      <c r="B1" s="107"/>
      <c r="C1" s="107"/>
      <c r="D1" s="107"/>
      <c r="E1" s="121" t="s">
        <v>132</v>
      </c>
      <c r="F1" s="157" t="str">
        <f>'WFH Simple'!A3</f>
        <v>2024</v>
      </c>
      <c r="G1" s="112"/>
      <c r="H1" s="112"/>
      <c r="I1" s="112"/>
      <c r="J1" s="112"/>
      <c r="K1" s="112"/>
      <c r="L1" s="112"/>
      <c r="M1" s="112"/>
      <c r="N1" s="112"/>
      <c r="O1" s="112"/>
      <c r="P1" s="112"/>
      <c r="Q1" s="112"/>
      <c r="R1" s="112"/>
      <c r="S1" s="112"/>
      <c r="T1" s="112"/>
      <c r="U1" s="112"/>
      <c r="V1" s="112"/>
      <c r="W1" s="112"/>
      <c r="X1" s="112"/>
      <c r="Y1" s="112"/>
      <c r="Z1" s="112"/>
      <c r="AA1" s="112"/>
      <c r="AB1" s="112"/>
      <c r="AC1" s="112"/>
    </row>
    <row r="2" spans="1:29" x14ac:dyDescent="0.25">
      <c r="A2" s="154" t="str">
        <f>_xlfn.TEXTJOIN("",FALSE,"Summary ",'WFH Simple'!C1:AM1)</f>
        <v>Summary User 1</v>
      </c>
      <c r="B2" s="107"/>
      <c r="C2" s="107"/>
      <c r="D2" s="107"/>
      <c r="E2" s="107" t="s">
        <v>105</v>
      </c>
      <c r="F2" s="123">
        <v>0.67</v>
      </c>
      <c r="G2" s="112"/>
      <c r="H2" s="112"/>
      <c r="I2" s="112"/>
      <c r="J2" s="112"/>
      <c r="K2" s="112"/>
      <c r="L2" s="112"/>
      <c r="M2" s="112"/>
      <c r="N2" s="112"/>
      <c r="O2" s="112"/>
      <c r="P2" s="112"/>
      <c r="Q2" s="112"/>
      <c r="R2" s="112"/>
      <c r="S2" s="112"/>
      <c r="T2" s="112"/>
      <c r="U2" s="112"/>
      <c r="V2" s="112"/>
      <c r="W2" s="112"/>
      <c r="X2" s="112"/>
      <c r="Y2" s="112"/>
      <c r="Z2" s="112"/>
      <c r="AA2" s="112"/>
      <c r="AB2" s="112"/>
      <c r="AC2" s="112"/>
    </row>
    <row r="3" spans="1:29" x14ac:dyDescent="0.25">
      <c r="A3" s="121" t="s">
        <v>106</v>
      </c>
      <c r="B3" s="123">
        <f>'WFH Simple'!AO65</f>
        <v>0</v>
      </c>
      <c r="C3" s="107"/>
      <c r="D3" s="107"/>
      <c r="E3" s="107"/>
      <c r="F3" s="107"/>
      <c r="G3" s="112"/>
      <c r="H3" s="112"/>
      <c r="I3" s="112"/>
      <c r="J3" s="112"/>
      <c r="K3" s="112"/>
      <c r="L3" s="112"/>
      <c r="M3" s="112"/>
      <c r="N3" s="112"/>
      <c r="O3" s="112"/>
      <c r="P3" s="112"/>
      <c r="Q3" s="112"/>
      <c r="R3" s="112"/>
      <c r="S3" s="112"/>
      <c r="T3" s="112"/>
      <c r="U3" s="112"/>
      <c r="V3" s="112"/>
      <c r="W3" s="112"/>
      <c r="X3" s="112"/>
      <c r="Y3" s="112"/>
      <c r="Z3" s="112"/>
      <c r="AA3" s="112"/>
      <c r="AB3" s="112"/>
      <c r="AC3" s="112"/>
    </row>
    <row r="4" spans="1:29" x14ac:dyDescent="0.25">
      <c r="A4" s="121" t="s">
        <v>107</v>
      </c>
      <c r="B4" s="123">
        <f>'WFH Simple'!AO66</f>
        <v>0</v>
      </c>
      <c r="C4" s="107"/>
      <c r="D4" s="107"/>
      <c r="E4" s="107"/>
      <c r="F4" s="107"/>
      <c r="G4" s="112"/>
      <c r="H4" s="112"/>
      <c r="I4" s="112"/>
      <c r="J4" s="112"/>
      <c r="K4" s="112"/>
      <c r="L4" s="112"/>
      <c r="M4" s="112"/>
      <c r="N4" s="112"/>
      <c r="O4" s="112"/>
      <c r="P4" s="112"/>
      <c r="Q4" s="112"/>
      <c r="R4" s="112"/>
      <c r="S4" s="112"/>
      <c r="T4" s="112"/>
      <c r="U4" s="112"/>
      <c r="V4" s="112"/>
      <c r="W4" s="112"/>
      <c r="X4" s="112"/>
      <c r="Y4" s="112"/>
      <c r="Z4" s="112"/>
      <c r="AA4" s="112"/>
      <c r="AB4" s="112"/>
      <c r="AC4" s="112"/>
    </row>
    <row r="5" spans="1:29" x14ac:dyDescent="0.25">
      <c r="A5" s="154" t="str">
        <f>_xlfn.TEXTJOIN("",FALSE,"Summary ",'WFH Simple'!C2)</f>
        <v>Summary User 2</v>
      </c>
      <c r="B5" s="107"/>
      <c r="C5" s="107"/>
      <c r="D5" s="107"/>
      <c r="E5" s="107"/>
      <c r="F5" s="107"/>
      <c r="G5" s="112"/>
      <c r="H5" s="112"/>
      <c r="I5" s="112"/>
      <c r="J5" s="112"/>
      <c r="K5" s="112"/>
      <c r="L5" s="112"/>
      <c r="M5" s="112"/>
      <c r="N5" s="112"/>
      <c r="O5" s="112"/>
      <c r="P5" s="112"/>
      <c r="Q5" s="112"/>
      <c r="R5" s="112"/>
      <c r="S5" s="112"/>
      <c r="T5" s="112"/>
      <c r="U5" s="112"/>
      <c r="V5" s="112"/>
      <c r="W5" s="112"/>
      <c r="X5" s="112"/>
      <c r="Y5" s="112"/>
      <c r="Z5" s="112"/>
      <c r="AA5" s="112"/>
      <c r="AB5" s="112"/>
      <c r="AC5" s="112"/>
    </row>
    <row r="6" spans="1:29" x14ac:dyDescent="0.25">
      <c r="A6" s="121" t="s">
        <v>106</v>
      </c>
      <c r="B6" s="123">
        <f>'WFH Simple'!AO67</f>
        <v>0</v>
      </c>
      <c r="C6" s="107"/>
      <c r="D6" s="107"/>
      <c r="E6" s="107"/>
      <c r="F6" s="107"/>
      <c r="G6" s="112"/>
      <c r="H6" s="112"/>
      <c r="I6" s="112"/>
      <c r="J6" s="112"/>
      <c r="K6" s="112"/>
      <c r="L6" s="112"/>
      <c r="M6" s="112"/>
      <c r="N6" s="112"/>
      <c r="O6" s="112"/>
      <c r="P6" s="112"/>
      <c r="Q6" s="112"/>
      <c r="R6" s="112"/>
      <c r="S6" s="112"/>
      <c r="T6" s="112"/>
      <c r="U6" s="112"/>
      <c r="V6" s="112"/>
      <c r="W6" s="112"/>
      <c r="X6" s="112"/>
      <c r="Y6" s="112"/>
      <c r="Z6" s="112"/>
      <c r="AA6" s="112"/>
      <c r="AB6" s="112"/>
      <c r="AC6" s="112"/>
    </row>
    <row r="7" spans="1:29" x14ac:dyDescent="0.25">
      <c r="A7" s="121" t="s">
        <v>107</v>
      </c>
      <c r="B7" s="123">
        <f>'WFH Simple'!AO68</f>
        <v>0</v>
      </c>
      <c r="C7" s="107"/>
      <c r="D7" s="107"/>
      <c r="E7" s="107"/>
      <c r="F7" s="107"/>
      <c r="G7" s="112"/>
      <c r="H7" s="112"/>
      <c r="I7" s="112"/>
      <c r="J7" s="112"/>
      <c r="K7" s="112"/>
      <c r="L7" s="112"/>
      <c r="M7" s="112"/>
      <c r="N7" s="112"/>
      <c r="O7" s="112"/>
      <c r="P7" s="112"/>
      <c r="Q7" s="112"/>
      <c r="R7" s="112"/>
      <c r="S7" s="112"/>
      <c r="T7" s="112"/>
      <c r="U7" s="112"/>
      <c r="V7" s="112"/>
      <c r="W7" s="112"/>
      <c r="X7" s="112"/>
      <c r="Y7" s="112"/>
      <c r="Z7" s="112"/>
      <c r="AA7" s="112"/>
      <c r="AB7" s="112"/>
      <c r="AC7" s="112"/>
    </row>
    <row r="8" spans="1:29" x14ac:dyDescent="0.25">
      <c r="A8" s="107"/>
      <c r="B8" s="107"/>
      <c r="C8" s="107"/>
      <c r="D8" s="107"/>
      <c r="E8" s="107"/>
      <c r="F8" s="107"/>
      <c r="G8" s="112"/>
      <c r="H8" s="112"/>
      <c r="I8" s="112"/>
      <c r="J8" s="112"/>
      <c r="K8" s="112"/>
      <c r="L8" s="112"/>
      <c r="M8" s="112"/>
      <c r="N8" s="112"/>
      <c r="O8" s="112"/>
      <c r="P8" s="112"/>
      <c r="Q8" s="112"/>
      <c r="R8" s="112"/>
      <c r="S8" s="112"/>
      <c r="T8" s="112"/>
      <c r="U8" s="112"/>
      <c r="V8" s="112"/>
      <c r="W8" s="112"/>
      <c r="X8" s="112"/>
      <c r="Y8" s="112"/>
      <c r="Z8" s="112"/>
      <c r="AA8" s="112"/>
      <c r="AB8" s="112"/>
      <c r="AC8" s="112"/>
    </row>
    <row r="9" spans="1:29" ht="23.25" x14ac:dyDescent="0.35">
      <c r="A9" s="153" t="s">
        <v>115</v>
      </c>
      <c r="B9" s="107"/>
      <c r="C9" s="107"/>
      <c r="D9" s="107"/>
      <c r="E9" s="107"/>
      <c r="F9" s="107"/>
      <c r="G9" s="112"/>
      <c r="H9" s="112"/>
      <c r="I9" s="112"/>
      <c r="J9" s="112"/>
      <c r="K9" s="112"/>
      <c r="L9" s="112"/>
      <c r="M9" s="112"/>
      <c r="N9" s="112"/>
      <c r="O9" s="112"/>
      <c r="P9" s="112"/>
      <c r="Q9" s="112"/>
      <c r="R9" s="112"/>
      <c r="S9" s="112"/>
      <c r="T9" s="112"/>
      <c r="U9" s="112"/>
      <c r="V9" s="112"/>
      <c r="W9" s="112"/>
      <c r="X9" s="112"/>
      <c r="Y9" s="112"/>
      <c r="Z9" s="112"/>
      <c r="AA9" s="112"/>
      <c r="AB9" s="112"/>
      <c r="AC9" s="112"/>
    </row>
    <row r="10" spans="1:29" x14ac:dyDescent="0.25">
      <c r="A10" s="154" t="str">
        <f>_xlfn.TEXTJOIN("",FALSE,"Work Summary ",'WFH Actual Cost'!B3:G3)</f>
        <v>Work Summary User 1</v>
      </c>
      <c r="B10" s="107"/>
      <c r="C10" s="107"/>
      <c r="D10" s="154" t="str">
        <f>_xlfn.TEXTJOIN("",FALSE,"Study Summary ",'WFH Actual Cost'!B3:G3)</f>
        <v>Study Summary User 1</v>
      </c>
      <c r="E10" s="107"/>
      <c r="F10" s="107"/>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row>
    <row r="11" spans="1:29" x14ac:dyDescent="0.25">
      <c r="A11" s="121" t="s">
        <v>133</v>
      </c>
      <c r="B11" s="123">
        <f>'WFH Actual Cost'!H23</f>
        <v>0</v>
      </c>
      <c r="C11" s="107"/>
      <c r="D11" s="121" t="s">
        <v>133</v>
      </c>
      <c r="E11" s="123">
        <f>'WFH Actual Cost'!I24</f>
        <v>0</v>
      </c>
      <c r="F11" s="107"/>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row>
    <row r="12" spans="1:29" x14ac:dyDescent="0.25">
      <c r="A12" s="121" t="s">
        <v>108</v>
      </c>
      <c r="B12" s="123">
        <f>'WFH Actual Cost'!E29</f>
        <v>0</v>
      </c>
      <c r="C12" s="107"/>
      <c r="D12" s="121" t="s">
        <v>108</v>
      </c>
      <c r="E12" s="123">
        <f>'WFH Actual Cost'!E30</f>
        <v>0</v>
      </c>
      <c r="F12" s="107"/>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row>
    <row r="13" spans="1:29" x14ac:dyDescent="0.25">
      <c r="A13" s="121" t="s">
        <v>109</v>
      </c>
      <c r="B13" s="123">
        <f>'WFH Actual Cost'!D36</f>
        <v>0</v>
      </c>
      <c r="C13" s="107"/>
      <c r="D13" s="121" t="s">
        <v>109</v>
      </c>
      <c r="E13" s="123">
        <f>'WFH Actual Cost'!D37</f>
        <v>0</v>
      </c>
      <c r="F13" s="107"/>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row>
    <row r="14" spans="1:29" x14ac:dyDescent="0.25">
      <c r="A14" s="121" t="s">
        <v>110</v>
      </c>
      <c r="B14" s="123">
        <f>'WFH Actual Cost'!D45</f>
        <v>0</v>
      </c>
      <c r="C14" s="107"/>
      <c r="D14" s="121" t="s">
        <v>110</v>
      </c>
      <c r="E14" s="123">
        <f>'WFH Actual Cost'!D46</f>
        <v>0</v>
      </c>
      <c r="F14" s="107"/>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row>
    <row r="15" spans="1:29" x14ac:dyDescent="0.25">
      <c r="A15" s="121" t="s">
        <v>111</v>
      </c>
      <c r="B15" s="123">
        <f>'WFH Actual Cost'!D49</f>
        <v>0</v>
      </c>
      <c r="C15" s="107"/>
      <c r="D15" s="121" t="s">
        <v>111</v>
      </c>
      <c r="E15" s="123">
        <f>'WFH Actual Cost'!D50</f>
        <v>0</v>
      </c>
      <c r="F15" s="107"/>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row>
    <row r="16" spans="1:29" x14ac:dyDescent="0.25">
      <c r="A16" s="107"/>
      <c r="B16" s="107"/>
      <c r="C16" s="107"/>
      <c r="D16" s="107"/>
      <c r="E16" s="107"/>
      <c r="F16" s="107"/>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row>
    <row r="17" spans="1:29" x14ac:dyDescent="0.25">
      <c r="A17" s="154" t="str">
        <f>_xlfn.TEXTJOIN("",FALSE,"Other Claims Summary ",'WFH Actual Cost'!B3:G3)</f>
        <v>Other Claims Summary User 1</v>
      </c>
      <c r="B17" s="107"/>
      <c r="C17" s="107"/>
      <c r="D17" s="107"/>
      <c r="E17" s="107"/>
      <c r="F17" s="107"/>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row>
    <row r="18" spans="1:29" x14ac:dyDescent="0.25">
      <c r="A18" s="121" t="s">
        <v>112</v>
      </c>
      <c r="B18" s="123">
        <f>'WFH Other Claims'!E17</f>
        <v>0</v>
      </c>
      <c r="C18" s="107"/>
      <c r="D18" s="121"/>
      <c r="E18" s="107"/>
      <c r="F18" s="107"/>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row>
    <row r="19" spans="1:29" x14ac:dyDescent="0.25">
      <c r="A19" s="121" t="s">
        <v>113</v>
      </c>
      <c r="B19" s="123">
        <f>'WFH Other Claims'!E19</f>
        <v>0</v>
      </c>
      <c r="C19" s="107"/>
      <c r="D19" s="121"/>
      <c r="E19" s="107"/>
      <c r="F19" s="107"/>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row>
    <row r="20" spans="1:29" x14ac:dyDescent="0.25">
      <c r="A20" s="121" t="s">
        <v>114</v>
      </c>
      <c r="B20" s="123">
        <f>'WFH Other Claims'!E20</f>
        <v>0</v>
      </c>
      <c r="C20" s="107"/>
      <c r="D20" s="121"/>
      <c r="E20" s="107"/>
      <c r="F20" s="107"/>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row>
    <row r="21" spans="1:29" x14ac:dyDescent="0.25">
      <c r="A21" s="121" t="s">
        <v>134</v>
      </c>
      <c r="B21" s="107">
        <f>'WFH Other Claims'!E21</f>
        <v>0</v>
      </c>
      <c r="C21" s="107"/>
      <c r="D21" s="121"/>
      <c r="E21" s="107"/>
      <c r="F21" s="107"/>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row>
    <row r="22" spans="1:29" x14ac:dyDescent="0.25">
      <c r="A22" s="121" t="s">
        <v>135</v>
      </c>
      <c r="B22" s="123">
        <f>'WFH Other Claims'!E25</f>
        <v>0</v>
      </c>
      <c r="C22" s="107"/>
      <c r="D22" s="121"/>
      <c r="E22" s="107"/>
      <c r="F22" s="107"/>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row>
    <row r="23" spans="1:29" x14ac:dyDescent="0.25">
      <c r="A23" s="121" t="s">
        <v>117</v>
      </c>
      <c r="B23" s="123">
        <f>'WFH Other Claims'!E26</f>
        <v>0</v>
      </c>
      <c r="C23" s="107"/>
      <c r="D23" s="121"/>
      <c r="E23" s="107"/>
      <c r="F23" s="107"/>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row>
    <row r="24" spans="1:29" x14ac:dyDescent="0.25">
      <c r="A24" s="121" t="s">
        <v>118</v>
      </c>
      <c r="B24" s="123">
        <f>'WFH Other Claims'!E27+'WFH Other Claims'!E28</f>
        <v>0</v>
      </c>
      <c r="C24" s="107"/>
      <c r="D24" s="121"/>
      <c r="E24" s="107"/>
      <c r="F24" s="107"/>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row>
    <row r="25" spans="1:29" x14ac:dyDescent="0.25">
      <c r="A25" s="155" t="s">
        <v>119</v>
      </c>
      <c r="B25" s="156">
        <f>'WFH Other Claims'!E29</f>
        <v>0</v>
      </c>
      <c r="C25" s="107"/>
      <c r="D25" s="121"/>
      <c r="E25" s="107"/>
      <c r="F25" s="107"/>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row>
    <row r="26" spans="1:29" x14ac:dyDescent="0.25">
      <c r="A26" s="155" t="s">
        <v>120</v>
      </c>
      <c r="B26" s="156">
        <f>'WFH Other Claims'!E30</f>
        <v>0</v>
      </c>
      <c r="C26" s="107"/>
      <c r="D26" s="121"/>
      <c r="E26" s="107"/>
      <c r="F26" s="107"/>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row>
    <row r="27" spans="1:29" x14ac:dyDescent="0.25">
      <c r="A27" s="155" t="s">
        <v>121</v>
      </c>
      <c r="B27" s="156">
        <f>'WFH Other Claims'!E31</f>
        <v>0</v>
      </c>
      <c r="C27" s="107"/>
      <c r="D27" s="121"/>
      <c r="E27" s="107"/>
      <c r="F27" s="107"/>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row>
    <row r="28" spans="1:29" x14ac:dyDescent="0.25">
      <c r="A28" s="155" t="s">
        <v>122</v>
      </c>
      <c r="B28" s="156">
        <f>'WFH Other Claims'!E32</f>
        <v>0</v>
      </c>
      <c r="C28" s="107"/>
      <c r="D28" s="121"/>
      <c r="E28" s="107"/>
      <c r="F28" s="107"/>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row>
    <row r="29" spans="1:29" x14ac:dyDescent="0.25">
      <c r="A29" s="155" t="s">
        <v>123</v>
      </c>
      <c r="B29" s="156">
        <f>'WFH Other Claims'!E33</f>
        <v>0</v>
      </c>
      <c r="C29" s="107"/>
      <c r="D29" s="121"/>
      <c r="E29" s="107"/>
      <c r="F29" s="107"/>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row>
    <row r="30" spans="1:29" x14ac:dyDescent="0.25">
      <c r="A30" s="155" t="s">
        <v>124</v>
      </c>
      <c r="B30" s="156">
        <f>'WFH Other Claims'!E34</f>
        <v>0</v>
      </c>
      <c r="C30" s="107"/>
      <c r="D30" s="121"/>
      <c r="E30" s="107"/>
      <c r="F30" s="107"/>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row>
    <row r="31" spans="1:29" x14ac:dyDescent="0.25">
      <c r="A31" s="155" t="s">
        <v>125</v>
      </c>
      <c r="B31" s="156">
        <f>'WFH Other Claims'!E35</f>
        <v>0</v>
      </c>
      <c r="C31" s="107"/>
      <c r="D31" s="121"/>
      <c r="E31" s="107"/>
      <c r="F31" s="107"/>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row>
    <row r="32" spans="1:29" x14ac:dyDescent="0.25">
      <c r="A32" s="155" t="s">
        <v>126</v>
      </c>
      <c r="B32" s="156">
        <f>'WFH Other Claims'!E36</f>
        <v>0</v>
      </c>
      <c r="C32" s="107"/>
      <c r="D32" s="121"/>
      <c r="E32" s="107"/>
      <c r="F32" s="107"/>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row>
    <row r="33" spans="1:29" x14ac:dyDescent="0.25">
      <c r="A33" s="155" t="s">
        <v>127</v>
      </c>
      <c r="B33" s="156">
        <f>'WFH Other Claims'!E37</f>
        <v>0</v>
      </c>
      <c r="C33" s="107"/>
      <c r="D33" s="121"/>
      <c r="E33" s="107"/>
      <c r="F33" s="107"/>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row>
    <row r="34" spans="1:29" x14ac:dyDescent="0.25">
      <c r="A34" s="155" t="s">
        <v>128</v>
      </c>
      <c r="B34" s="156">
        <f>'WFH Other Claims'!E38</f>
        <v>0</v>
      </c>
      <c r="C34" s="107"/>
      <c r="D34" s="121"/>
      <c r="E34" s="107"/>
      <c r="F34" s="107"/>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row>
    <row r="35" spans="1:29" x14ac:dyDescent="0.25">
      <c r="A35" s="155" t="s">
        <v>129</v>
      </c>
      <c r="B35" s="156">
        <f>'WFH Other Claims'!E39</f>
        <v>0</v>
      </c>
      <c r="C35" s="107"/>
      <c r="D35" s="121"/>
      <c r="E35" s="107"/>
      <c r="F35" s="107"/>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row>
    <row r="36" spans="1:29" x14ac:dyDescent="0.25">
      <c r="A36" s="155" t="s">
        <v>130</v>
      </c>
      <c r="B36" s="156">
        <f>'WFH Other Claims'!E40</f>
        <v>0</v>
      </c>
      <c r="C36" s="107"/>
      <c r="D36" s="157"/>
      <c r="E36" s="107"/>
      <c r="F36" s="107"/>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row>
    <row r="37" spans="1:29" x14ac:dyDescent="0.25">
      <c r="A37" s="157" t="s">
        <v>131</v>
      </c>
      <c r="B37" s="123">
        <f>SUM('WFH Other Claims'!E41:E48)</f>
        <v>0</v>
      </c>
      <c r="C37" s="107"/>
      <c r="D37" s="107"/>
      <c r="E37" s="107"/>
      <c r="F37" s="107"/>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row>
    <row r="38" spans="1:29" x14ac:dyDescent="0.25">
      <c r="A38" s="107"/>
      <c r="B38" s="107"/>
      <c r="C38" s="107"/>
      <c r="D38" s="107"/>
      <c r="E38" s="107"/>
      <c r="F38" s="107"/>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row>
    <row r="39" spans="1:29" x14ac:dyDescent="0.25">
      <c r="A39" s="154" t="str">
        <f>_xlfn.TEXTJOIN("",FALSE,"Work Summary ",'WFH Actual Cost'!B4:G4)</f>
        <v>Work Summary User 2</v>
      </c>
      <c r="B39" s="107"/>
      <c r="C39" s="107"/>
      <c r="D39" s="154" t="str">
        <f>_xlfn.TEXTJOIN("",FALSE,"Study Summary ",'WFH Actual Cost'!B4:G4)</f>
        <v>Study Summary User 2</v>
      </c>
      <c r="E39" s="107"/>
      <c r="F39" s="107"/>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row>
    <row r="40" spans="1:29" x14ac:dyDescent="0.25">
      <c r="A40" s="121" t="s">
        <v>133</v>
      </c>
      <c r="B40" s="123">
        <f>'WFH Actual Cost'!J25</f>
        <v>0</v>
      </c>
      <c r="C40" s="107"/>
      <c r="D40" s="121" t="s">
        <v>133</v>
      </c>
      <c r="E40" s="123">
        <f>'WFH Actual Cost'!K26</f>
        <v>0</v>
      </c>
      <c r="F40" s="107"/>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row>
    <row r="41" spans="1:29" x14ac:dyDescent="0.25">
      <c r="A41" s="121" t="s">
        <v>108</v>
      </c>
      <c r="B41" s="123">
        <f>'WFH Actual Cost'!E32</f>
        <v>0</v>
      </c>
      <c r="C41" s="107"/>
      <c r="D41" s="121" t="s">
        <v>108</v>
      </c>
      <c r="E41" s="123">
        <f>'WFH Actual Cost'!E33</f>
        <v>0</v>
      </c>
      <c r="F41" s="107"/>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row>
    <row r="42" spans="1:29" x14ac:dyDescent="0.25">
      <c r="A42" s="121" t="s">
        <v>109</v>
      </c>
      <c r="B42" s="123">
        <f>'WFH Actual Cost'!J36</f>
        <v>0</v>
      </c>
      <c r="C42" s="107"/>
      <c r="D42" s="121" t="s">
        <v>109</v>
      </c>
      <c r="E42" s="123">
        <f>'WFH Actual Cost'!J37</f>
        <v>0</v>
      </c>
      <c r="F42" s="107"/>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row>
    <row r="43" spans="1:29" x14ac:dyDescent="0.25">
      <c r="A43" s="121" t="s">
        <v>110</v>
      </c>
      <c r="B43" s="123">
        <f>'WFH Actual Cost'!I45</f>
        <v>0</v>
      </c>
      <c r="C43" s="107"/>
      <c r="D43" s="121" t="s">
        <v>110</v>
      </c>
      <c r="E43" s="123">
        <f>'WFH Actual Cost'!I46</f>
        <v>0</v>
      </c>
      <c r="F43" s="107"/>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row>
    <row r="44" spans="1:29" x14ac:dyDescent="0.25">
      <c r="A44" s="121" t="s">
        <v>111</v>
      </c>
      <c r="B44" s="123">
        <f>'WFH Actual Cost'!I49</f>
        <v>0</v>
      </c>
      <c r="C44" s="107"/>
      <c r="D44" s="121" t="s">
        <v>111</v>
      </c>
      <c r="E44" s="123">
        <f>'WFH Actual Cost'!I50</f>
        <v>0</v>
      </c>
      <c r="F44" s="107"/>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row>
    <row r="45" spans="1:29" x14ac:dyDescent="0.25">
      <c r="A45" s="107"/>
      <c r="B45" s="107"/>
      <c r="C45" s="107"/>
      <c r="D45" s="107"/>
      <c r="E45" s="107"/>
      <c r="F45" s="107"/>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row>
    <row r="46" spans="1:29" x14ac:dyDescent="0.25">
      <c r="A46" s="154" t="str">
        <f>_xlfn.TEXTJOIN("",FALSE,"Other Claims Summary ",'WFH Actual Cost'!B4:G4)</f>
        <v>Other Claims Summary User 2</v>
      </c>
      <c r="B46" s="107"/>
      <c r="C46" s="107"/>
      <c r="D46" s="107"/>
      <c r="E46" s="107"/>
      <c r="F46" s="107"/>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row>
    <row r="47" spans="1:29" x14ac:dyDescent="0.25">
      <c r="A47" s="121" t="s">
        <v>112</v>
      </c>
      <c r="B47" s="123">
        <f>'WFH Other Claims'!K17</f>
        <v>0</v>
      </c>
      <c r="C47" s="107"/>
      <c r="D47" s="107"/>
      <c r="E47" s="107"/>
      <c r="F47" s="107"/>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row>
    <row r="48" spans="1:29" x14ac:dyDescent="0.25">
      <c r="A48" s="121" t="s">
        <v>113</v>
      </c>
      <c r="B48" s="123">
        <f>'WFH Other Claims'!K19</f>
        <v>0</v>
      </c>
      <c r="C48" s="107"/>
      <c r="D48" s="107"/>
      <c r="E48" s="107"/>
      <c r="F48" s="107"/>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row>
    <row r="49" spans="1:29" x14ac:dyDescent="0.25">
      <c r="A49" s="121" t="s">
        <v>114</v>
      </c>
      <c r="B49" s="123">
        <f>'WFH Other Claims'!K20</f>
        <v>0</v>
      </c>
      <c r="C49" s="107"/>
      <c r="D49" s="107"/>
      <c r="E49" s="107"/>
      <c r="F49" s="107"/>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row>
    <row r="50" spans="1:29" x14ac:dyDescent="0.25">
      <c r="A50" s="121" t="s">
        <v>134</v>
      </c>
      <c r="B50" s="107">
        <f>'WFH Other Claims'!K21</f>
        <v>0</v>
      </c>
      <c r="C50" s="107"/>
      <c r="D50" s="107"/>
      <c r="E50" s="107"/>
      <c r="F50" s="107"/>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row>
    <row r="51" spans="1:29" x14ac:dyDescent="0.25">
      <c r="A51" s="121" t="s">
        <v>135</v>
      </c>
      <c r="B51" s="123">
        <f>'WFH Other Claims'!K25</f>
        <v>0</v>
      </c>
      <c r="C51" s="107"/>
      <c r="D51" s="107"/>
      <c r="E51" s="107"/>
      <c r="F51" s="107"/>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row>
    <row r="52" spans="1:29" x14ac:dyDescent="0.25">
      <c r="A52" s="121" t="s">
        <v>117</v>
      </c>
      <c r="B52" s="123">
        <f>'WFH Other Claims'!K26</f>
        <v>0</v>
      </c>
      <c r="C52" s="107"/>
      <c r="D52" s="107"/>
      <c r="E52" s="107"/>
      <c r="F52" s="107"/>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row>
    <row r="53" spans="1:29" x14ac:dyDescent="0.25">
      <c r="A53" s="121" t="s">
        <v>118</v>
      </c>
      <c r="B53" s="123">
        <f>'WFH Other Claims'!K27+'WFH Other Claims'!K28</f>
        <v>0</v>
      </c>
      <c r="C53" s="107"/>
      <c r="D53" s="107"/>
      <c r="E53" s="107"/>
      <c r="F53" s="107"/>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row>
    <row r="54" spans="1:29" x14ac:dyDescent="0.25">
      <c r="A54" s="155" t="s">
        <v>119</v>
      </c>
      <c r="B54" s="123">
        <f>'WFH Other Claims'!K29</f>
        <v>0</v>
      </c>
      <c r="C54" s="107"/>
      <c r="D54" s="107"/>
      <c r="E54" s="107"/>
      <c r="F54" s="107"/>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row>
    <row r="55" spans="1:29" x14ac:dyDescent="0.25">
      <c r="A55" s="155" t="s">
        <v>120</v>
      </c>
      <c r="B55" s="123">
        <f>'WFH Other Claims'!K30</f>
        <v>0</v>
      </c>
      <c r="C55" s="107"/>
      <c r="D55" s="107"/>
      <c r="E55" s="107"/>
      <c r="F55" s="107"/>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row>
    <row r="56" spans="1:29" x14ac:dyDescent="0.25">
      <c r="A56" s="155" t="s">
        <v>121</v>
      </c>
      <c r="B56" s="123">
        <f>'WFH Other Claims'!K31</f>
        <v>0</v>
      </c>
      <c r="C56" s="107"/>
      <c r="D56" s="107"/>
      <c r="E56" s="107"/>
      <c r="F56" s="107"/>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row>
    <row r="57" spans="1:29" x14ac:dyDescent="0.25">
      <c r="A57" s="155" t="s">
        <v>122</v>
      </c>
      <c r="B57" s="123">
        <f>'WFH Other Claims'!K32</f>
        <v>0</v>
      </c>
      <c r="C57" s="107"/>
      <c r="D57" s="107"/>
      <c r="E57" s="107"/>
      <c r="F57" s="107"/>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row>
    <row r="58" spans="1:29" x14ac:dyDescent="0.25">
      <c r="A58" s="155" t="s">
        <v>123</v>
      </c>
      <c r="B58" s="123">
        <f>'WFH Other Claims'!K33</f>
        <v>0</v>
      </c>
      <c r="C58" s="107"/>
      <c r="D58" s="107"/>
      <c r="E58" s="107"/>
      <c r="F58" s="107"/>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row>
    <row r="59" spans="1:29" x14ac:dyDescent="0.25">
      <c r="A59" s="155" t="s">
        <v>124</v>
      </c>
      <c r="B59" s="123">
        <f>'WFH Other Claims'!K34</f>
        <v>0</v>
      </c>
      <c r="C59" s="107"/>
      <c r="D59" s="107"/>
      <c r="E59" s="107"/>
      <c r="F59" s="107"/>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row>
    <row r="60" spans="1:29" x14ac:dyDescent="0.25">
      <c r="A60" s="155" t="s">
        <v>125</v>
      </c>
      <c r="B60" s="123">
        <f>'WFH Other Claims'!K35</f>
        <v>0</v>
      </c>
      <c r="C60" s="107"/>
      <c r="D60" s="107"/>
      <c r="E60" s="107"/>
      <c r="F60" s="107"/>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row>
    <row r="61" spans="1:29" x14ac:dyDescent="0.25">
      <c r="A61" s="155" t="s">
        <v>126</v>
      </c>
      <c r="B61" s="123">
        <f>'WFH Other Claims'!K36</f>
        <v>0</v>
      </c>
      <c r="C61" s="107"/>
      <c r="D61" s="107"/>
      <c r="E61" s="107"/>
      <c r="F61" s="107"/>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row>
    <row r="62" spans="1:29" x14ac:dyDescent="0.25">
      <c r="A62" s="155" t="s">
        <v>127</v>
      </c>
      <c r="B62" s="123">
        <f>'WFH Other Claims'!K37</f>
        <v>0</v>
      </c>
      <c r="C62" s="107"/>
      <c r="D62" s="107"/>
      <c r="E62" s="107"/>
      <c r="F62" s="107"/>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row>
    <row r="63" spans="1:29" x14ac:dyDescent="0.25">
      <c r="A63" s="155" t="s">
        <v>128</v>
      </c>
      <c r="B63" s="123">
        <f>'WFH Other Claims'!K38</f>
        <v>0</v>
      </c>
      <c r="C63" s="107"/>
      <c r="D63" s="107"/>
      <c r="E63" s="107"/>
      <c r="F63" s="107"/>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row>
    <row r="64" spans="1:29" x14ac:dyDescent="0.25">
      <c r="A64" s="155" t="s">
        <v>129</v>
      </c>
      <c r="B64" s="123">
        <f>'WFH Other Claims'!K39</f>
        <v>0</v>
      </c>
      <c r="C64" s="107"/>
      <c r="D64" s="107"/>
      <c r="E64" s="107"/>
      <c r="F64" s="107"/>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row>
    <row r="65" spans="1:29" x14ac:dyDescent="0.25">
      <c r="A65" s="155" t="s">
        <v>130</v>
      </c>
      <c r="B65" s="123">
        <f>'WFH Other Claims'!K40</f>
        <v>0</v>
      </c>
      <c r="C65" s="107"/>
      <c r="D65" s="107"/>
      <c r="E65" s="107"/>
      <c r="F65" s="107"/>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row>
    <row r="66" spans="1:29" x14ac:dyDescent="0.25">
      <c r="A66" s="157" t="s">
        <v>131</v>
      </c>
      <c r="B66" s="123">
        <f>SUM('WFH Other Claims'!K41:K48)</f>
        <v>0</v>
      </c>
      <c r="C66" s="107"/>
      <c r="D66" s="107"/>
      <c r="E66" s="107"/>
      <c r="F66" s="107"/>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row>
    <row r="67" spans="1:29" x14ac:dyDescent="0.25">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row>
    <row r="68" spans="1:29" x14ac:dyDescent="0.25">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row>
    <row r="69" spans="1:29" x14ac:dyDescent="0.25">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row>
    <row r="70" spans="1:29" x14ac:dyDescent="0.25">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row>
    <row r="71" spans="1:29" x14ac:dyDescent="0.25">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row>
    <row r="72" spans="1:29" x14ac:dyDescent="0.25">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row>
    <row r="73" spans="1:29" x14ac:dyDescent="0.25">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row>
  </sheetData>
  <sheetProtection algorithmName="SHA-512" hashValue="KcF8M2frRvYr862E61iPbgLZRosbLKxT9ZL2PcifZYaAtzGQOx6Iqdup1wrGbcyAiHfiM5g6Q9q8MbmMZ69CZA==" saltValue="4G93S70o25OyjRY2lUhDSA=="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WFH Simple</vt:lpstr>
      <vt:lpstr>WFH Actual Cost</vt:lpstr>
      <vt:lpstr>WFH Other Claims</vt:lpstr>
      <vt:lpstr>Summary</vt:lpstr>
      <vt:lpstr>'WFH Actual Cost'!Print_Area</vt:lpstr>
      <vt:lpstr>'WFH Other Claims'!Print_Area</vt:lpstr>
      <vt:lpstr>'WFH Simple'!Print_Area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Tristan Briers</dc:creator>
  <cp:lastModifiedBy>Tristan Briers</cp:lastModifiedBy>
  <cp:lastPrinted>2023-09-29T06:50:45Z</cp:lastPrinted>
  <dcterms:created xsi:type="dcterms:W3CDTF">2023-09-14T00:34:26Z</dcterms:created>
  <dcterms:modified xsi:type="dcterms:W3CDTF">2024-10-03T02:26:01Z</dcterms:modified>
</cp:coreProperties>
</file>